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ma\OneDrive\Desktop\master\utkast mot finalen\"/>
    </mc:Choice>
  </mc:AlternateContent>
  <xr:revisionPtr revIDLastSave="0" documentId="13_ncr:1_{880DE304-BFED-4C74-B14F-61C06B52CED9}" xr6:coauthVersionLast="47" xr6:coauthVersionMax="47" xr10:uidLastSave="{00000000-0000-0000-0000-000000000000}"/>
  <bookViews>
    <workbookView xWindow="-120" yWindow="-120" windowWidth="29040" windowHeight="15840" firstSheet="9" activeTab="11" xr2:uid="{61942F10-9149-4710-905F-40BCFE3B3D33}"/>
  </bookViews>
  <sheets>
    <sheet name="RF" sheetId="7" r:id="rId1"/>
    <sheet name="BENCHMARKS FOR ESG FUNDS" sheetId="3" r:id="rId2"/>
    <sheet name="Returns benchmark" sheetId="8" r:id="rId3"/>
    <sheet name="ESG FOND NOK " sheetId="1" r:id="rId4"/>
    <sheet name="Returns funds" sheetId="5" r:id="rId5"/>
    <sheet name="Help sheet CAMP regression" sheetId="25" r:id="rId6"/>
    <sheet name="Performance measures (1)" sheetId="15" state="hidden" r:id="rId7"/>
    <sheet name="CAPM regressions (finale1)" sheetId="13" r:id="rId8"/>
    <sheet name="Funds perfomance presentation" sheetId="12" r:id="rId9"/>
    <sheet name="midlertidig" sheetId="28" r:id="rId10"/>
    <sheet name="Performance measures (finale)" sheetId="26" r:id="rId11"/>
    <sheet name="R result for BG and BP" sheetId="27" r:id="rId12"/>
    <sheet name="Oil beta" sheetId="20" r:id="rId13"/>
    <sheet name="Desciptive data presentation" sheetId="18" r:id="rId14"/>
    <sheet name="ESG strategies and " sheetId="17" r:id="rId15"/>
  </sheets>
  <definedNames>
    <definedName name="_xlnm._FilterDatabase" localSheetId="6" hidden="1">'Performance measures (1)'!$BD$2:$BQ$17</definedName>
    <definedName name="_xlnm._FilterDatabase" localSheetId="10" hidden="1">'Performance measures (finale)'!$BD$2:$BQ$17</definedName>
    <definedName name="solver_eng" localSheetId="4" hidden="1">1</definedName>
    <definedName name="solver_neg" localSheetId="4" hidden="1">1</definedName>
    <definedName name="solver_num" localSheetId="4" hidden="1">0</definedName>
    <definedName name="solver_typ" localSheetId="4" hidden="1">1</definedName>
    <definedName name="solver_val" localSheetId="4" hidden="1">0</definedName>
    <definedName name="solver_ver" localSheetId="4" hidden="1">3</definedName>
    <definedName name="TRNR_313289932db844a98f7ded0f07b5e346_62_2" hidden="1">'BENCHMARKS FOR ESG FUNDS'!$A$1</definedName>
    <definedName name="TRNR_4190791f59e84e6a91703798db843b65_62_1" hidden="1">#REF!</definedName>
    <definedName name="TRNR_4988c45b0f8844e7aa0e6295959145bc_62_1" hidden="1">#REF!</definedName>
    <definedName name="TRNR_66e42d28feea478fa52e6992ef10f3a2_62_2" hidden="1">'BENCHMARKS FOR ESG FUNDS'!$A$1</definedName>
    <definedName name="TRNR_6fa67b52a0194c968c524ac1900ef3e3_1355_1" hidden="1">#REF!</definedName>
    <definedName name="TRNR_7f55ea1d3cfb4ae0af5bfc3434e3ef38_62_14" hidden="1">'ESG FOND NOK '!$A$1</definedName>
    <definedName name="TRNR_c31a80eb5be2458db3535fd443f3d6a2_1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5" l="1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3" i="25"/>
  <c r="R37" i="12"/>
  <c r="AD68" i="12"/>
  <c r="AD67" i="12"/>
  <c r="AD62" i="12"/>
  <c r="AD60" i="12"/>
  <c r="AB47" i="12"/>
  <c r="AB46" i="12"/>
  <c r="AB44" i="12"/>
  <c r="AB41" i="12"/>
  <c r="AD47" i="12"/>
  <c r="AC52" i="12"/>
  <c r="AC51" i="12"/>
  <c r="AC50" i="12"/>
  <c r="AC49" i="12"/>
  <c r="AC48" i="12"/>
  <c r="AC47" i="12"/>
  <c r="AC46" i="12"/>
  <c r="AC45" i="12"/>
  <c r="AC44" i="12"/>
  <c r="AC43" i="12"/>
  <c r="AC42" i="12"/>
  <c r="AC41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D26" i="12"/>
  <c r="AD25" i="12"/>
  <c r="AD32" i="12"/>
  <c r="AD31" i="12"/>
  <c r="AD30" i="12"/>
  <c r="AD29" i="12"/>
  <c r="AD28" i="12"/>
  <c r="AD35" i="12"/>
  <c r="AD34" i="12"/>
  <c r="AB60" i="12"/>
  <c r="AB59" i="12"/>
  <c r="AB58" i="12"/>
  <c r="AB57" i="12"/>
  <c r="AD51" i="12"/>
  <c r="AD50" i="12"/>
  <c r="AD49" i="12"/>
  <c r="AD48" i="12"/>
  <c r="AB45" i="12"/>
  <c r="AB43" i="12"/>
  <c r="AB42" i="12"/>
  <c r="AD41" i="12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X70" i="13"/>
  <c r="AX159" i="13"/>
  <c r="AX227" i="13"/>
  <c r="AN227" i="13"/>
  <c r="AN204" i="13"/>
  <c r="AN70" i="13"/>
  <c r="G64" i="25" l="1"/>
  <c r="H16" i="27"/>
  <c r="H15" i="27"/>
  <c r="H14" i="27"/>
  <c r="H13" i="27"/>
  <c r="H12" i="27"/>
  <c r="H11" i="27"/>
  <c r="H10" i="27"/>
  <c r="H9" i="27"/>
  <c r="H8" i="27"/>
  <c r="H7" i="27"/>
  <c r="H6" i="27"/>
  <c r="H5" i="27"/>
  <c r="C16" i="27"/>
  <c r="C15" i="27"/>
  <c r="C14" i="27"/>
  <c r="C13" i="27"/>
  <c r="C12" i="27"/>
  <c r="C11" i="27"/>
  <c r="C10" i="27"/>
  <c r="C9" i="27"/>
  <c r="C8" i="27"/>
  <c r="C7" i="27"/>
  <c r="C6" i="27"/>
  <c r="C5" i="27"/>
  <c r="AK63" i="26"/>
  <c r="AB50" i="12"/>
  <c r="AB49" i="12"/>
  <c r="AB48" i="12"/>
  <c r="AD66" i="12" l="1"/>
  <c r="AD65" i="12"/>
  <c r="AD64" i="12"/>
  <c r="AD63" i="12"/>
  <c r="AD61" i="12"/>
  <c r="AD59" i="12"/>
  <c r="AD58" i="12"/>
  <c r="AD57" i="12"/>
  <c r="AC57" i="12"/>
  <c r="AD33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C67" i="12"/>
  <c r="AC66" i="12"/>
  <c r="AC65" i="12"/>
  <c r="AC64" i="12"/>
  <c r="AC63" i="12"/>
  <c r="AC62" i="12"/>
  <c r="AC61" i="12"/>
  <c r="AC60" i="12"/>
  <c r="AC59" i="12"/>
  <c r="AC58" i="12"/>
  <c r="AB68" i="12"/>
  <c r="AB67" i="12"/>
  <c r="AB66" i="12"/>
  <c r="AB65" i="12"/>
  <c r="AB64" i="12"/>
  <c r="AB63" i="12"/>
  <c r="AB62" i="12"/>
  <c r="AB61" i="12"/>
  <c r="AC68" i="12"/>
  <c r="AD52" i="12"/>
  <c r="AD46" i="12"/>
  <c r="AD45" i="12"/>
  <c r="AD44" i="12"/>
  <c r="AD43" i="12"/>
  <c r="AD42" i="12"/>
  <c r="AB52" i="12"/>
  <c r="AB51" i="12"/>
  <c r="AD36" i="12"/>
  <c r="AD27" i="12"/>
  <c r="Z36" i="12" l="1"/>
  <c r="Z35" i="12"/>
  <c r="Z34" i="12"/>
  <c r="Z33" i="12"/>
  <c r="Z32" i="12"/>
  <c r="Z31" i="12"/>
  <c r="Z30" i="12"/>
  <c r="Z29" i="12"/>
  <c r="Z28" i="12"/>
  <c r="Z27" i="12"/>
  <c r="Z26" i="12"/>
  <c r="Z25" i="12"/>
  <c r="AV53" i="26"/>
  <c r="AV51" i="26"/>
  <c r="AU53" i="26"/>
  <c r="AU51" i="26"/>
  <c r="AT53" i="26"/>
  <c r="AT51" i="26"/>
  <c r="AS53" i="26"/>
  <c r="AS51" i="26"/>
  <c r="AR53" i="26"/>
  <c r="AR51" i="26"/>
  <c r="AQ53" i="26"/>
  <c r="AQ51" i="26"/>
  <c r="AP53" i="26"/>
  <c r="AP51" i="26"/>
  <c r="AO53" i="26"/>
  <c r="AO51" i="26"/>
  <c r="AN53" i="26"/>
  <c r="AN51" i="26"/>
  <c r="AM53" i="26"/>
  <c r="AM51" i="26"/>
  <c r="AL53" i="26"/>
  <c r="AL51" i="26"/>
  <c r="AK53" i="26"/>
  <c r="AK51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K22" i="15"/>
  <c r="AV39" i="26"/>
  <c r="AV40" i="26" s="1"/>
  <c r="AV37" i="26"/>
  <c r="AV38" i="26" s="1"/>
  <c r="AU39" i="26"/>
  <c r="AU40" i="26" s="1"/>
  <c r="AU37" i="26"/>
  <c r="AU38" i="26" s="1"/>
  <c r="AT39" i="26"/>
  <c r="AT40" i="26" s="1"/>
  <c r="AT37" i="26"/>
  <c r="AT38" i="26" s="1"/>
  <c r="AS39" i="26"/>
  <c r="AS40" i="26" s="1"/>
  <c r="AS37" i="26"/>
  <c r="AS38" i="26" s="1"/>
  <c r="AR39" i="26"/>
  <c r="AR40" i="26" s="1"/>
  <c r="AR37" i="26"/>
  <c r="AR38" i="26" s="1"/>
  <c r="AQ39" i="26"/>
  <c r="AQ40" i="26" s="1"/>
  <c r="AQ37" i="26"/>
  <c r="AQ38" i="26" s="1"/>
  <c r="AP39" i="26"/>
  <c r="AP40" i="26" s="1"/>
  <c r="AP37" i="26"/>
  <c r="AP38" i="26" s="1"/>
  <c r="AO39" i="26"/>
  <c r="AO40" i="26" s="1"/>
  <c r="AO37" i="26"/>
  <c r="AO38" i="26" s="1"/>
  <c r="AN39" i="26"/>
  <c r="AN40" i="26" s="1"/>
  <c r="AN37" i="26"/>
  <c r="AN38" i="26" s="1"/>
  <c r="AM39" i="26"/>
  <c r="AM40" i="26" s="1"/>
  <c r="AM37" i="26"/>
  <c r="AM38" i="26" s="1"/>
  <c r="AL39" i="26"/>
  <c r="AL40" i="26" s="1"/>
  <c r="AL37" i="26"/>
  <c r="AL38" i="26" s="1"/>
  <c r="AK39" i="26"/>
  <c r="AK40" i="26" s="1"/>
  <c r="AK37" i="26"/>
  <c r="AK38" i="26" s="1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K24" i="26"/>
  <c r="AL63" i="26"/>
  <c r="AM63" i="26"/>
  <c r="AN63" i="26"/>
  <c r="AO63" i="26"/>
  <c r="AP63" i="26"/>
  <c r="AQ63" i="26"/>
  <c r="AR63" i="26"/>
  <c r="AS63" i="26"/>
  <c r="AT63" i="26"/>
  <c r="AU63" i="26"/>
  <c r="AV63" i="26"/>
  <c r="AV28" i="26"/>
  <c r="AU28" i="26"/>
  <c r="AT28" i="26"/>
  <c r="AS28" i="26"/>
  <c r="AR28" i="26"/>
  <c r="AQ28" i="26"/>
  <c r="BE21" i="26"/>
  <c r="BE19" i="26"/>
  <c r="AP28" i="26"/>
  <c r="AO28" i="26"/>
  <c r="AN28" i="26"/>
  <c r="AK28" i="26"/>
  <c r="AM28" i="26"/>
  <c r="AL28" i="26"/>
  <c r="AV25" i="26"/>
  <c r="AV26" i="26" s="1"/>
  <c r="AU25" i="26"/>
  <c r="AU26" i="26" s="1"/>
  <c r="AT25" i="26"/>
  <c r="AT26" i="26" s="1"/>
  <c r="AS25" i="26"/>
  <c r="AS26" i="26" s="1"/>
  <c r="AR25" i="26"/>
  <c r="AR26" i="26" s="1"/>
  <c r="AQ25" i="26"/>
  <c r="AQ26" i="26" s="1"/>
  <c r="AP25" i="26"/>
  <c r="AP26" i="26" s="1"/>
  <c r="AO25" i="26"/>
  <c r="AO26" i="26" s="1"/>
  <c r="AN25" i="26"/>
  <c r="AN26" i="26" s="1"/>
  <c r="AM25" i="26"/>
  <c r="AM26" i="26" s="1"/>
  <c r="AL25" i="26"/>
  <c r="AL26" i="26" s="1"/>
  <c r="AK25" i="26"/>
  <c r="AK62" i="26" s="1"/>
  <c r="AK68" i="26"/>
  <c r="AV24" i="26"/>
  <c r="AU24" i="26"/>
  <c r="AT24" i="26"/>
  <c r="AS24" i="26"/>
  <c r="AR24" i="26"/>
  <c r="AQ24" i="26"/>
  <c r="AP24" i="26"/>
  <c r="AO24" i="26"/>
  <c r="AN24" i="26"/>
  <c r="AM24" i="26"/>
  <c r="AL24" i="26"/>
  <c r="AV23" i="26"/>
  <c r="AV61" i="26" s="1"/>
  <c r="AU23" i="26"/>
  <c r="AU61" i="26" s="1"/>
  <c r="AT23" i="26"/>
  <c r="AT61" i="26" s="1"/>
  <c r="AS23" i="26"/>
  <c r="AR23" i="26"/>
  <c r="AR61" i="26" s="1"/>
  <c r="AQ23" i="26"/>
  <c r="AQ61" i="26" s="1"/>
  <c r="AP23" i="26"/>
  <c r="AP61" i="26" s="1"/>
  <c r="AO23" i="26"/>
  <c r="AO61" i="26" s="1"/>
  <c r="AN23" i="26"/>
  <c r="AN61" i="26" s="1"/>
  <c r="AM23" i="26"/>
  <c r="AM61" i="26" s="1"/>
  <c r="AL23" i="26"/>
  <c r="AL61" i="26" s="1"/>
  <c r="AK23" i="26"/>
  <c r="AK61" i="26" s="1"/>
  <c r="AK22" i="26"/>
  <c r="BA21" i="26"/>
  <c r="AZ22" i="26"/>
  <c r="AZ21" i="26"/>
  <c r="AY21" i="26"/>
  <c r="BE22" i="26" l="1"/>
  <c r="BE25" i="26" s="1"/>
  <c r="AM62" i="26"/>
  <c r="AN62" i="26"/>
  <c r="AO62" i="26"/>
  <c r="AL62" i="26"/>
  <c r="AP62" i="26"/>
  <c r="AQ62" i="26"/>
  <c r="AK26" i="26"/>
  <c r="N63" i="26"/>
  <c r="AB63" i="26" s="1"/>
  <c r="N62" i="26"/>
  <c r="AB62" i="26" s="1"/>
  <c r="N61" i="26"/>
  <c r="AB61" i="26" s="1"/>
  <c r="N60" i="26"/>
  <c r="AB60" i="26" s="1"/>
  <c r="N59" i="26"/>
  <c r="AB59" i="26" s="1"/>
  <c r="N58" i="26"/>
  <c r="AB58" i="26" s="1"/>
  <c r="N57" i="26"/>
  <c r="AB57" i="26" s="1"/>
  <c r="N56" i="26"/>
  <c r="AB56" i="26" s="1"/>
  <c r="N55" i="26"/>
  <c r="AB55" i="26" s="1"/>
  <c r="N54" i="26"/>
  <c r="AB54" i="26" s="1"/>
  <c r="N53" i="26"/>
  <c r="AB53" i="26" s="1"/>
  <c r="N52" i="26"/>
  <c r="AB52" i="26" s="1"/>
  <c r="N51" i="26"/>
  <c r="AB51" i="26" s="1"/>
  <c r="N50" i="26"/>
  <c r="AB50" i="26" s="1"/>
  <c r="N49" i="26"/>
  <c r="AB49" i="26" s="1"/>
  <c r="N48" i="26"/>
  <c r="AB48" i="26" s="1"/>
  <c r="N47" i="26"/>
  <c r="AB47" i="26" s="1"/>
  <c r="N46" i="26"/>
  <c r="AB46" i="26" s="1"/>
  <c r="N45" i="26"/>
  <c r="AB45" i="26" s="1"/>
  <c r="N44" i="26"/>
  <c r="AB44" i="26" s="1"/>
  <c r="N43" i="26"/>
  <c r="AB43" i="26" s="1"/>
  <c r="N42" i="26"/>
  <c r="AB42" i="26" s="1"/>
  <c r="N41" i="26"/>
  <c r="AB41" i="26" s="1"/>
  <c r="N40" i="26"/>
  <c r="AB40" i="26" s="1"/>
  <c r="N39" i="26"/>
  <c r="AB39" i="26" s="1"/>
  <c r="N38" i="26"/>
  <c r="AB38" i="26" s="1"/>
  <c r="N37" i="26"/>
  <c r="AB37" i="26" s="1"/>
  <c r="AV68" i="26"/>
  <c r="AU68" i="26"/>
  <c r="AT68" i="26"/>
  <c r="AS68" i="26"/>
  <c r="AR68" i="26"/>
  <c r="AQ68" i="26"/>
  <c r="AP68" i="26"/>
  <c r="AO68" i="26"/>
  <c r="AN68" i="26"/>
  <c r="AM68" i="26"/>
  <c r="AL68" i="26"/>
  <c r="N36" i="26"/>
  <c r="AB36" i="26" s="1"/>
  <c r="N35" i="26"/>
  <c r="AB35" i="26" s="1"/>
  <c r="N34" i="26"/>
  <c r="AB34" i="26" s="1"/>
  <c r="N33" i="26"/>
  <c r="AB33" i="26" s="1"/>
  <c r="N32" i="26"/>
  <c r="AB32" i="26" s="1"/>
  <c r="AT62" i="26"/>
  <c r="AS62" i="26"/>
  <c r="AR62" i="26"/>
  <c r="N31" i="26"/>
  <c r="AB31" i="26" s="1"/>
  <c r="AS61" i="26"/>
  <c r="N30" i="26"/>
  <c r="AB30" i="26" s="1"/>
  <c r="N29" i="26"/>
  <c r="AB29" i="26" s="1"/>
  <c r="N28" i="26"/>
  <c r="AB28" i="26" s="1"/>
  <c r="N27" i="26"/>
  <c r="AB27" i="26" s="1"/>
  <c r="N26" i="26"/>
  <c r="AB26" i="26" s="1"/>
  <c r="N25" i="26"/>
  <c r="AB25" i="26" s="1"/>
  <c r="N24" i="26"/>
  <c r="AB24" i="26" s="1"/>
  <c r="AU62" i="26"/>
  <c r="N23" i="26"/>
  <c r="AB23" i="26" s="1"/>
  <c r="N22" i="26"/>
  <c r="AB22" i="26" s="1"/>
  <c r="BQ21" i="26"/>
  <c r="BP21" i="26"/>
  <c r="BO21" i="26"/>
  <c r="BN21" i="26"/>
  <c r="BM21" i="26"/>
  <c r="BL21" i="26"/>
  <c r="BK21" i="26"/>
  <c r="BJ21" i="26"/>
  <c r="BI21" i="26"/>
  <c r="BH21" i="26"/>
  <c r="BG21" i="26"/>
  <c r="BF21" i="26"/>
  <c r="N21" i="26"/>
  <c r="AB21" i="26" s="1"/>
  <c r="BQ20" i="26"/>
  <c r="BP20" i="26"/>
  <c r="BO20" i="26"/>
  <c r="BN20" i="26"/>
  <c r="BM20" i="26"/>
  <c r="BL20" i="26"/>
  <c r="BK20" i="26"/>
  <c r="BJ20" i="26"/>
  <c r="BI20" i="26"/>
  <c r="BH20" i="26"/>
  <c r="BG20" i="26"/>
  <c r="BF20" i="26"/>
  <c r="BE20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N20" i="26"/>
  <c r="AB20" i="26" s="1"/>
  <c r="BQ19" i="26"/>
  <c r="BP19" i="26"/>
  <c r="BO19" i="26"/>
  <c r="BN19" i="26"/>
  <c r="BM19" i="26"/>
  <c r="BL19" i="26"/>
  <c r="BK19" i="26"/>
  <c r="BJ19" i="26"/>
  <c r="BI19" i="26"/>
  <c r="BH19" i="26"/>
  <c r="BG19" i="26"/>
  <c r="BF19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K64" i="26" s="1"/>
  <c r="N19" i="26"/>
  <c r="AB19" i="26" s="1"/>
  <c r="N18" i="26"/>
  <c r="AB18" i="26" s="1"/>
  <c r="N17" i="26"/>
  <c r="AB17" i="26" s="1"/>
  <c r="AK16" i="26"/>
  <c r="N16" i="26"/>
  <c r="AB16" i="26" s="1"/>
  <c r="N15" i="26"/>
  <c r="AB15" i="26" s="1"/>
  <c r="N14" i="26"/>
  <c r="AB14" i="26" s="1"/>
  <c r="N13" i="26"/>
  <c r="AB13" i="26" s="1"/>
  <c r="N12" i="26"/>
  <c r="AB12" i="26" s="1"/>
  <c r="N11" i="26"/>
  <c r="AB11" i="26" s="1"/>
  <c r="N10" i="26"/>
  <c r="AB10" i="26" s="1"/>
  <c r="N9" i="26"/>
  <c r="AB9" i="26" s="1"/>
  <c r="N8" i="26"/>
  <c r="AB8" i="26" s="1"/>
  <c r="N7" i="26"/>
  <c r="AB7" i="26" s="1"/>
  <c r="N6" i="26"/>
  <c r="AB6" i="26" s="1"/>
  <c r="N5" i="26"/>
  <c r="AB5" i="26" s="1"/>
  <c r="N4" i="26"/>
  <c r="AB4" i="26" s="1"/>
  <c r="N3" i="26"/>
  <c r="AB3" i="26" s="1"/>
  <c r="AA23" i="13"/>
  <c r="AK21" i="15"/>
  <c r="AK30" i="15" s="1"/>
  <c r="AK19" i="15"/>
  <c r="AK32" i="15"/>
  <c r="O3" i="5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BG22" i="26" l="1"/>
  <c r="BG25" i="26" s="1"/>
  <c r="AL64" i="26"/>
  <c r="AL66" i="26" s="1"/>
  <c r="AM64" i="26"/>
  <c r="BN22" i="26"/>
  <c r="BN25" i="26" s="1"/>
  <c r="BQ22" i="26"/>
  <c r="BQ25" i="26" s="1"/>
  <c r="BO22" i="26"/>
  <c r="BO25" i="26" s="1"/>
  <c r="AV64" i="26"/>
  <c r="AV66" i="26" s="1"/>
  <c r="AK65" i="26"/>
  <c r="AK66" i="26"/>
  <c r="AK67" i="26"/>
  <c r="BP22" i="26"/>
  <c r="BP25" i="26" s="1"/>
  <c r="AS65" i="26"/>
  <c r="AU65" i="26"/>
  <c r="AO65" i="26"/>
  <c r="AR64" i="26"/>
  <c r="AR66" i="26" s="1"/>
  <c r="BH22" i="26"/>
  <c r="BH25" i="26" s="1"/>
  <c r="BI22" i="26"/>
  <c r="BI25" i="26" s="1"/>
  <c r="AP65" i="26"/>
  <c r="AQ64" i="26"/>
  <c r="AQ66" i="26" s="1"/>
  <c r="BM22" i="26"/>
  <c r="BM25" i="26" s="1"/>
  <c r="AT65" i="26"/>
  <c r="BF22" i="26"/>
  <c r="BF25" i="26" s="1"/>
  <c r="AN64" i="26"/>
  <c r="AN66" i="26" s="1"/>
  <c r="BJ22" i="26"/>
  <c r="BJ25" i="26" s="1"/>
  <c r="BK22" i="26"/>
  <c r="BK25" i="26" s="1"/>
  <c r="BL22" i="26"/>
  <c r="BL25" i="26" s="1"/>
  <c r="AM67" i="26"/>
  <c r="AS64" i="26"/>
  <c r="AS66" i="26" s="1"/>
  <c r="AU67" i="26"/>
  <c r="AV67" i="26"/>
  <c r="AT64" i="26"/>
  <c r="AT66" i="26" s="1"/>
  <c r="AU64" i="26"/>
  <c r="AU66" i="26" s="1"/>
  <c r="AN67" i="26"/>
  <c r="AP67" i="26"/>
  <c r="AQ67" i="26"/>
  <c r="AN65" i="26"/>
  <c r="AM66" i="26"/>
  <c r="AT67" i="26"/>
  <c r="AO64" i="26"/>
  <c r="AO66" i="26" s="1"/>
  <c r="AQ65" i="26"/>
  <c r="AL67" i="26"/>
  <c r="AO67" i="26"/>
  <c r="AL65" i="26"/>
  <c r="AM65" i="26"/>
  <c r="AR67" i="26"/>
  <c r="AS67" i="26"/>
  <c r="AP64" i="26"/>
  <c r="AP66" i="26" s="1"/>
  <c r="AR65" i="26"/>
  <c r="AV62" i="26"/>
  <c r="AV65" i="26" s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BQ19" i="15"/>
  <c r="BE22" i="15"/>
  <c r="BA19" i="15"/>
  <c r="AK35" i="15"/>
  <c r="BQ22" i="15"/>
  <c r="BQ21" i="15"/>
  <c r="BE21" i="15"/>
  <c r="AM32" i="15"/>
  <c r="AL32" i="15"/>
  <c r="AE3" i="5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3" i="20"/>
  <c r="N15" i="15" l="1"/>
  <c r="N14" i="15"/>
  <c r="N13" i="15"/>
  <c r="N12" i="15"/>
  <c r="N11" i="15"/>
  <c r="N10" i="15"/>
  <c r="N9" i="15"/>
  <c r="N8" i="15"/>
  <c r="N7" i="15"/>
  <c r="N6" i="15"/>
  <c r="N4" i="15"/>
  <c r="N3" i="15"/>
  <c r="AB3" i="15" s="1"/>
  <c r="D264" i="17" l="1"/>
  <c r="D269" i="17"/>
  <c r="D274" i="17"/>
  <c r="D210" i="17"/>
  <c r="D205" i="17"/>
  <c r="D200" i="17"/>
  <c r="D189" i="17"/>
  <c r="D184" i="17"/>
  <c r="D179" i="17"/>
  <c r="D160" i="17"/>
  <c r="D155" i="17"/>
  <c r="D150" i="17"/>
  <c r="AO36" i="15"/>
  <c r="AO35" i="15" s="1"/>
  <c r="AO34" i="15"/>
  <c r="AO32" i="15"/>
  <c r="AN35" i="15"/>
  <c r="AN34" i="15"/>
  <c r="AN32" i="15"/>
  <c r="AM36" i="15"/>
  <c r="AM35" i="15" s="1"/>
  <c r="AM34" i="15"/>
  <c r="AL36" i="15"/>
  <c r="AL35" i="15" s="1"/>
  <c r="AL34" i="15"/>
  <c r="AK34" i="15"/>
  <c r="AS35" i="15"/>
  <c r="AS34" i="15"/>
  <c r="AR34" i="15"/>
  <c r="N63" i="15"/>
  <c r="AB63" i="15" s="1"/>
  <c r="N62" i="15"/>
  <c r="AB62" i="15" s="1"/>
  <c r="N61" i="15"/>
  <c r="AB61" i="15" s="1"/>
  <c r="AB60" i="15"/>
  <c r="N60" i="15"/>
  <c r="N59" i="15"/>
  <c r="AB59" i="15" s="1"/>
  <c r="N58" i="15"/>
  <c r="AB58" i="15" s="1"/>
  <c r="N57" i="15"/>
  <c r="AB57" i="15" s="1"/>
  <c r="N56" i="15"/>
  <c r="AB56" i="15" s="1"/>
  <c r="N55" i="15"/>
  <c r="AB55" i="15" s="1"/>
  <c r="N54" i="15"/>
  <c r="AB54" i="15" s="1"/>
  <c r="N53" i="15"/>
  <c r="AB53" i="15" s="1"/>
  <c r="N52" i="15"/>
  <c r="AB52" i="15" s="1"/>
  <c r="N51" i="15"/>
  <c r="AB51" i="15" s="1"/>
  <c r="N50" i="15"/>
  <c r="AB50" i="15" s="1"/>
  <c r="N49" i="15"/>
  <c r="AB49" i="15" s="1"/>
  <c r="N48" i="15"/>
  <c r="AB48" i="15" s="1"/>
  <c r="N47" i="15"/>
  <c r="AB47" i="15" s="1"/>
  <c r="N46" i="15"/>
  <c r="AB46" i="15" s="1"/>
  <c r="N45" i="15"/>
  <c r="AB45" i="15" s="1"/>
  <c r="N44" i="15"/>
  <c r="AB44" i="15" s="1"/>
  <c r="N43" i="15"/>
  <c r="AB43" i="15" s="1"/>
  <c r="N42" i="15"/>
  <c r="AB42" i="15" s="1"/>
  <c r="N41" i="15"/>
  <c r="AB41" i="15" s="1"/>
  <c r="N40" i="15"/>
  <c r="AB40" i="15" s="1"/>
  <c r="N39" i="15"/>
  <c r="AB39" i="15" s="1"/>
  <c r="N38" i="15"/>
  <c r="AB38" i="15" s="1"/>
  <c r="N37" i="15"/>
  <c r="AB37" i="15" s="1"/>
  <c r="AV36" i="15"/>
  <c r="AU36" i="15"/>
  <c r="AT36" i="15"/>
  <c r="AS36" i="15"/>
  <c r="AR36" i="15"/>
  <c r="AQ36" i="15"/>
  <c r="AP36" i="15"/>
  <c r="AN36" i="15"/>
  <c r="AK36" i="15"/>
  <c r="N36" i="15"/>
  <c r="AB36" i="15" s="1"/>
  <c r="AV35" i="15"/>
  <c r="AU35" i="15"/>
  <c r="AT35" i="15"/>
  <c r="AR35" i="15"/>
  <c r="AQ35" i="15"/>
  <c r="AP35" i="15"/>
  <c r="N35" i="15"/>
  <c r="AB35" i="15" s="1"/>
  <c r="AV34" i="15"/>
  <c r="AU34" i="15"/>
  <c r="AT34" i="15"/>
  <c r="AQ34" i="15"/>
  <c r="AP34" i="15"/>
  <c r="N34" i="15"/>
  <c r="AB34" i="15" s="1"/>
  <c r="N33" i="15"/>
  <c r="AB33" i="15" s="1"/>
  <c r="AV32" i="15"/>
  <c r="AU32" i="15"/>
  <c r="AT32" i="15"/>
  <c r="AS32" i="15"/>
  <c r="AR32" i="15"/>
  <c r="AQ32" i="15"/>
  <c r="AP32" i="15"/>
  <c r="N32" i="15"/>
  <c r="AB32" i="15" s="1"/>
  <c r="N31" i="15"/>
  <c r="AB31" i="15" s="1"/>
  <c r="N30" i="15"/>
  <c r="AB30" i="15" s="1"/>
  <c r="AB29" i="15"/>
  <c r="N29" i="15"/>
  <c r="N28" i="15"/>
  <c r="AB28" i="15" s="1"/>
  <c r="N27" i="15"/>
  <c r="AB27" i="15" s="1"/>
  <c r="N26" i="15"/>
  <c r="AB26" i="15" s="1"/>
  <c r="N25" i="15"/>
  <c r="AB25" i="15" s="1"/>
  <c r="AR24" i="15"/>
  <c r="N24" i="15"/>
  <c r="AB24" i="15" s="1"/>
  <c r="AV23" i="15"/>
  <c r="AV24" i="15" s="1"/>
  <c r="AU23" i="15"/>
  <c r="AU31" i="15" s="1"/>
  <c r="AU33" i="15" s="1"/>
  <c r="AT23" i="15"/>
  <c r="AT31" i="15" s="1"/>
  <c r="AT33" i="15" s="1"/>
  <c r="AS23" i="15"/>
  <c r="AS31" i="15" s="1"/>
  <c r="AS33" i="15" s="1"/>
  <c r="AR23" i="15"/>
  <c r="AR31" i="15" s="1"/>
  <c r="AR33" i="15" s="1"/>
  <c r="AQ23" i="15"/>
  <c r="AQ24" i="15" s="1"/>
  <c r="AP23" i="15"/>
  <c r="AP24" i="15" s="1"/>
  <c r="AO23" i="15"/>
  <c r="AO31" i="15" s="1"/>
  <c r="AO33" i="15" s="1"/>
  <c r="AN23" i="15"/>
  <c r="AN31" i="15" s="1"/>
  <c r="AN33" i="15" s="1"/>
  <c r="AM23" i="15"/>
  <c r="AM31" i="15" s="1"/>
  <c r="AM33" i="15" s="1"/>
  <c r="AL23" i="15"/>
  <c r="AL31" i="15" s="1"/>
  <c r="AL33" i="15" s="1"/>
  <c r="AK23" i="15"/>
  <c r="AK24" i="15" s="1"/>
  <c r="N23" i="15"/>
  <c r="AB23" i="15" s="1"/>
  <c r="BP22" i="15"/>
  <c r="BO22" i="15"/>
  <c r="BN22" i="15"/>
  <c r="BM22" i="15"/>
  <c r="BL22" i="15"/>
  <c r="BK22" i="15"/>
  <c r="BJ22" i="15"/>
  <c r="BI22" i="15"/>
  <c r="BH22" i="15"/>
  <c r="BG22" i="15"/>
  <c r="BF22" i="15"/>
  <c r="AV22" i="15"/>
  <c r="AU22" i="15"/>
  <c r="AT22" i="15"/>
  <c r="AS22" i="15"/>
  <c r="AR22" i="15"/>
  <c r="AQ22" i="15"/>
  <c r="AP22" i="15"/>
  <c r="AO22" i="15"/>
  <c r="AN22" i="15"/>
  <c r="AM22" i="15"/>
  <c r="AL22" i="15"/>
  <c r="N22" i="15"/>
  <c r="AB22" i="15" s="1"/>
  <c r="BP21" i="15"/>
  <c r="BO21" i="15"/>
  <c r="BN21" i="15"/>
  <c r="BM21" i="15"/>
  <c r="BL21" i="15"/>
  <c r="BK21" i="15"/>
  <c r="BJ21" i="15"/>
  <c r="BI21" i="15"/>
  <c r="BH21" i="15"/>
  <c r="BG21" i="15"/>
  <c r="BF21" i="15"/>
  <c r="AV21" i="15"/>
  <c r="AV30" i="15" s="1"/>
  <c r="AU21" i="15"/>
  <c r="AU30" i="15" s="1"/>
  <c r="AT21" i="15"/>
  <c r="AT30" i="15" s="1"/>
  <c r="AS21" i="15"/>
  <c r="AS30" i="15" s="1"/>
  <c r="AR21" i="15"/>
  <c r="AR30" i="15" s="1"/>
  <c r="AQ21" i="15"/>
  <c r="AQ30" i="15" s="1"/>
  <c r="AP21" i="15"/>
  <c r="AP30" i="15" s="1"/>
  <c r="AO21" i="15"/>
  <c r="AO30" i="15" s="1"/>
  <c r="AN21" i="15"/>
  <c r="AN30" i="15" s="1"/>
  <c r="AM21" i="15"/>
  <c r="AM30" i="15" s="1"/>
  <c r="AL21" i="15"/>
  <c r="AL30" i="15" s="1"/>
  <c r="N21" i="15"/>
  <c r="AB21" i="15" s="1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N20" i="15"/>
  <c r="AB20" i="15" s="1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N19" i="15"/>
  <c r="AB19" i="15" s="1"/>
  <c r="AB18" i="15"/>
  <c r="N18" i="15"/>
  <c r="N17" i="15"/>
  <c r="AB17" i="15" s="1"/>
  <c r="AK16" i="15"/>
  <c r="N16" i="15"/>
  <c r="AB16" i="15" s="1"/>
  <c r="AB15" i="15"/>
  <c r="AB14" i="15"/>
  <c r="AB13" i="15"/>
  <c r="AB12" i="15"/>
  <c r="AB11" i="15"/>
  <c r="AB10" i="15"/>
  <c r="AB9" i="15"/>
  <c r="AB8" i="15"/>
  <c r="AB7" i="15"/>
  <c r="AB6" i="15"/>
  <c r="AB5" i="15"/>
  <c r="N5" i="15"/>
  <c r="AB4" i="15"/>
  <c r="AG63" i="5"/>
  <c r="AF63" i="5"/>
  <c r="AE63" i="5"/>
  <c r="N63" i="5"/>
  <c r="AB63" i="5" s="1"/>
  <c r="M63" i="5"/>
  <c r="AA63" i="5" s="1"/>
  <c r="L63" i="5"/>
  <c r="Z63" i="5" s="1"/>
  <c r="K63" i="5"/>
  <c r="Y63" i="5" s="1"/>
  <c r="J63" i="5"/>
  <c r="X63" i="5" s="1"/>
  <c r="I63" i="5"/>
  <c r="W63" i="5" s="1"/>
  <c r="H63" i="5"/>
  <c r="V63" i="5" s="1"/>
  <c r="G63" i="5"/>
  <c r="U63" i="5" s="1"/>
  <c r="F63" i="5"/>
  <c r="T63" i="5" s="1"/>
  <c r="E63" i="5"/>
  <c r="S63" i="5" s="1"/>
  <c r="D63" i="5"/>
  <c r="R63" i="5" s="1"/>
  <c r="C63" i="5"/>
  <c r="Q63" i="5" s="1"/>
  <c r="AG62" i="5"/>
  <c r="AF62" i="5"/>
  <c r="AE62" i="5"/>
  <c r="N62" i="5"/>
  <c r="AB62" i="5" s="1"/>
  <c r="M62" i="5"/>
  <c r="AA62" i="5" s="1"/>
  <c r="L62" i="5"/>
  <c r="Z62" i="5" s="1"/>
  <c r="K62" i="5"/>
  <c r="Y62" i="5" s="1"/>
  <c r="J62" i="5"/>
  <c r="X62" i="5" s="1"/>
  <c r="I62" i="5"/>
  <c r="W62" i="5" s="1"/>
  <c r="H62" i="5"/>
  <c r="V62" i="5" s="1"/>
  <c r="G62" i="5"/>
  <c r="U62" i="5" s="1"/>
  <c r="F62" i="5"/>
  <c r="T62" i="5" s="1"/>
  <c r="E62" i="5"/>
  <c r="S62" i="5" s="1"/>
  <c r="D62" i="5"/>
  <c r="R62" i="5" s="1"/>
  <c r="C62" i="5"/>
  <c r="Q62" i="5" s="1"/>
  <c r="AG61" i="5"/>
  <c r="AF61" i="5"/>
  <c r="AE61" i="5"/>
  <c r="N61" i="5"/>
  <c r="AB61" i="5" s="1"/>
  <c r="M61" i="5"/>
  <c r="AA61" i="5" s="1"/>
  <c r="L61" i="5"/>
  <c r="Z61" i="5" s="1"/>
  <c r="K61" i="5"/>
  <c r="Y61" i="5" s="1"/>
  <c r="J61" i="5"/>
  <c r="X61" i="5" s="1"/>
  <c r="I61" i="5"/>
  <c r="W61" i="5" s="1"/>
  <c r="H61" i="5"/>
  <c r="V61" i="5" s="1"/>
  <c r="G61" i="5"/>
  <c r="U61" i="5" s="1"/>
  <c r="F61" i="5"/>
  <c r="T61" i="5" s="1"/>
  <c r="E61" i="5"/>
  <c r="S61" i="5" s="1"/>
  <c r="D61" i="5"/>
  <c r="R61" i="5" s="1"/>
  <c r="C61" i="5"/>
  <c r="Q61" i="5" s="1"/>
  <c r="AG60" i="5"/>
  <c r="AF60" i="5"/>
  <c r="AE60" i="5"/>
  <c r="N60" i="5"/>
  <c r="AB60" i="5" s="1"/>
  <c r="M60" i="5"/>
  <c r="AA60" i="5" s="1"/>
  <c r="L60" i="5"/>
  <c r="Z60" i="5" s="1"/>
  <c r="K60" i="5"/>
  <c r="Y60" i="5" s="1"/>
  <c r="J60" i="5"/>
  <c r="X60" i="5" s="1"/>
  <c r="I60" i="5"/>
  <c r="W60" i="5" s="1"/>
  <c r="H60" i="5"/>
  <c r="V60" i="5" s="1"/>
  <c r="G60" i="5"/>
  <c r="U60" i="5" s="1"/>
  <c r="F60" i="5"/>
  <c r="T60" i="5" s="1"/>
  <c r="E60" i="5"/>
  <c r="S60" i="5" s="1"/>
  <c r="D60" i="5"/>
  <c r="R60" i="5" s="1"/>
  <c r="C60" i="5"/>
  <c r="Q60" i="5" s="1"/>
  <c r="AG59" i="5"/>
  <c r="AF59" i="5"/>
  <c r="AE59" i="5"/>
  <c r="V59" i="5"/>
  <c r="T59" i="5"/>
  <c r="N59" i="5"/>
  <c r="AB59" i="5" s="1"/>
  <c r="M59" i="5"/>
  <c r="AA59" i="5" s="1"/>
  <c r="L59" i="5"/>
  <c r="Z59" i="5" s="1"/>
  <c r="K59" i="5"/>
  <c r="Y59" i="5" s="1"/>
  <c r="J59" i="5"/>
  <c r="X59" i="5" s="1"/>
  <c r="I59" i="5"/>
  <c r="W59" i="5" s="1"/>
  <c r="H59" i="5"/>
  <c r="G59" i="5"/>
  <c r="U59" i="5" s="1"/>
  <c r="F59" i="5"/>
  <c r="E59" i="5"/>
  <c r="S59" i="5" s="1"/>
  <c r="D59" i="5"/>
  <c r="R59" i="5" s="1"/>
  <c r="C59" i="5"/>
  <c r="Q59" i="5" s="1"/>
  <c r="AG58" i="5"/>
  <c r="AF58" i="5"/>
  <c r="AE58" i="5"/>
  <c r="R58" i="5"/>
  <c r="N58" i="5"/>
  <c r="AB58" i="5" s="1"/>
  <c r="M58" i="5"/>
  <c r="AA58" i="5" s="1"/>
  <c r="L58" i="5"/>
  <c r="Z58" i="5" s="1"/>
  <c r="K58" i="5"/>
  <c r="Y58" i="5" s="1"/>
  <c r="J58" i="5"/>
  <c r="X58" i="5" s="1"/>
  <c r="I58" i="5"/>
  <c r="W58" i="5" s="1"/>
  <c r="H58" i="5"/>
  <c r="V58" i="5" s="1"/>
  <c r="G58" i="5"/>
  <c r="U58" i="5" s="1"/>
  <c r="F58" i="5"/>
  <c r="T58" i="5" s="1"/>
  <c r="E58" i="5"/>
  <c r="S58" i="5" s="1"/>
  <c r="D58" i="5"/>
  <c r="C58" i="5"/>
  <c r="Q58" i="5" s="1"/>
  <c r="AG57" i="5"/>
  <c r="AF57" i="5"/>
  <c r="AE57" i="5"/>
  <c r="X57" i="5"/>
  <c r="N57" i="5"/>
  <c r="AB57" i="5" s="1"/>
  <c r="M57" i="5"/>
  <c r="AA57" i="5" s="1"/>
  <c r="L57" i="5"/>
  <c r="Z57" i="5" s="1"/>
  <c r="K57" i="5"/>
  <c r="Y57" i="5" s="1"/>
  <c r="J57" i="5"/>
  <c r="I57" i="5"/>
  <c r="W57" i="5" s="1"/>
  <c r="H57" i="5"/>
  <c r="V57" i="5" s="1"/>
  <c r="G57" i="5"/>
  <c r="U57" i="5" s="1"/>
  <c r="F57" i="5"/>
  <c r="T57" i="5" s="1"/>
  <c r="E57" i="5"/>
  <c r="S57" i="5" s="1"/>
  <c r="D57" i="5"/>
  <c r="R57" i="5" s="1"/>
  <c r="C57" i="5"/>
  <c r="Q57" i="5" s="1"/>
  <c r="AG56" i="5"/>
  <c r="AF56" i="5"/>
  <c r="AE56" i="5"/>
  <c r="N56" i="5"/>
  <c r="AB56" i="5" s="1"/>
  <c r="M56" i="5"/>
  <c r="AA56" i="5" s="1"/>
  <c r="L56" i="5"/>
  <c r="Z56" i="5" s="1"/>
  <c r="K56" i="5"/>
  <c r="Y56" i="5" s="1"/>
  <c r="J56" i="5"/>
  <c r="X56" i="5" s="1"/>
  <c r="I56" i="5"/>
  <c r="W56" i="5" s="1"/>
  <c r="H56" i="5"/>
  <c r="V56" i="5" s="1"/>
  <c r="G56" i="5"/>
  <c r="U56" i="5" s="1"/>
  <c r="F56" i="5"/>
  <c r="T56" i="5" s="1"/>
  <c r="E56" i="5"/>
  <c r="S56" i="5" s="1"/>
  <c r="D56" i="5"/>
  <c r="R56" i="5" s="1"/>
  <c r="C56" i="5"/>
  <c r="Q56" i="5" s="1"/>
  <c r="AG55" i="5"/>
  <c r="AF55" i="5"/>
  <c r="AE55" i="5"/>
  <c r="U55" i="5"/>
  <c r="T55" i="5"/>
  <c r="N55" i="5"/>
  <c r="AB55" i="5" s="1"/>
  <c r="M55" i="5"/>
  <c r="AA55" i="5" s="1"/>
  <c r="L55" i="5"/>
  <c r="Z55" i="5" s="1"/>
  <c r="K55" i="5"/>
  <c r="Y55" i="5" s="1"/>
  <c r="J55" i="5"/>
  <c r="X55" i="5" s="1"/>
  <c r="I55" i="5"/>
  <c r="W55" i="5" s="1"/>
  <c r="H55" i="5"/>
  <c r="V55" i="5" s="1"/>
  <c r="G55" i="5"/>
  <c r="F55" i="5"/>
  <c r="E55" i="5"/>
  <c r="S55" i="5" s="1"/>
  <c r="D55" i="5"/>
  <c r="R55" i="5" s="1"/>
  <c r="C55" i="5"/>
  <c r="Q55" i="5" s="1"/>
  <c r="AG54" i="5"/>
  <c r="AF54" i="5"/>
  <c r="AE54" i="5"/>
  <c r="W54" i="5"/>
  <c r="T54" i="5"/>
  <c r="N54" i="5"/>
  <c r="AB54" i="5" s="1"/>
  <c r="M54" i="5"/>
  <c r="AA54" i="5" s="1"/>
  <c r="L54" i="5"/>
  <c r="Z54" i="5" s="1"/>
  <c r="K54" i="5"/>
  <c r="Y54" i="5" s="1"/>
  <c r="J54" i="5"/>
  <c r="X54" i="5" s="1"/>
  <c r="I54" i="5"/>
  <c r="H54" i="5"/>
  <c r="V54" i="5" s="1"/>
  <c r="G54" i="5"/>
  <c r="U54" i="5" s="1"/>
  <c r="F54" i="5"/>
  <c r="E54" i="5"/>
  <c r="S54" i="5" s="1"/>
  <c r="D54" i="5"/>
  <c r="R54" i="5" s="1"/>
  <c r="C54" i="5"/>
  <c r="Q54" i="5" s="1"/>
  <c r="AG53" i="5"/>
  <c r="AF53" i="5"/>
  <c r="AE53" i="5"/>
  <c r="S53" i="5"/>
  <c r="N53" i="5"/>
  <c r="AB53" i="5" s="1"/>
  <c r="M53" i="5"/>
  <c r="AA53" i="5" s="1"/>
  <c r="L53" i="5"/>
  <c r="Z53" i="5" s="1"/>
  <c r="K53" i="5"/>
  <c r="Y53" i="5" s="1"/>
  <c r="J53" i="5"/>
  <c r="X53" i="5" s="1"/>
  <c r="I53" i="5"/>
  <c r="W53" i="5" s="1"/>
  <c r="H53" i="5"/>
  <c r="V53" i="5" s="1"/>
  <c r="G53" i="5"/>
  <c r="U53" i="5" s="1"/>
  <c r="F53" i="5"/>
  <c r="T53" i="5" s="1"/>
  <c r="E53" i="5"/>
  <c r="D53" i="5"/>
  <c r="R53" i="5" s="1"/>
  <c r="C53" i="5"/>
  <c r="Q53" i="5" s="1"/>
  <c r="AG52" i="5"/>
  <c r="AF52" i="5"/>
  <c r="AE52" i="5"/>
  <c r="Y52" i="5"/>
  <c r="W52" i="5"/>
  <c r="R52" i="5"/>
  <c r="N52" i="5"/>
  <c r="AB52" i="5" s="1"/>
  <c r="M52" i="5"/>
  <c r="AA52" i="5" s="1"/>
  <c r="L52" i="5"/>
  <c r="Z52" i="5" s="1"/>
  <c r="K52" i="5"/>
  <c r="J52" i="5"/>
  <c r="X52" i="5" s="1"/>
  <c r="I52" i="5"/>
  <c r="H52" i="5"/>
  <c r="V52" i="5" s="1"/>
  <c r="G52" i="5"/>
  <c r="U52" i="5" s="1"/>
  <c r="F52" i="5"/>
  <c r="T52" i="5" s="1"/>
  <c r="E52" i="5"/>
  <c r="S52" i="5" s="1"/>
  <c r="D52" i="5"/>
  <c r="C52" i="5"/>
  <c r="Q52" i="5" s="1"/>
  <c r="AG51" i="5"/>
  <c r="AF51" i="5"/>
  <c r="AE51" i="5"/>
  <c r="X51" i="5"/>
  <c r="N51" i="5"/>
  <c r="AB51" i="5" s="1"/>
  <c r="M51" i="5"/>
  <c r="AA51" i="5" s="1"/>
  <c r="L51" i="5"/>
  <c r="Z51" i="5" s="1"/>
  <c r="K51" i="5"/>
  <c r="Y51" i="5" s="1"/>
  <c r="J51" i="5"/>
  <c r="I51" i="5"/>
  <c r="W51" i="5" s="1"/>
  <c r="H51" i="5"/>
  <c r="V51" i="5" s="1"/>
  <c r="G51" i="5"/>
  <c r="U51" i="5" s="1"/>
  <c r="F51" i="5"/>
  <c r="T51" i="5" s="1"/>
  <c r="E51" i="5"/>
  <c r="S51" i="5" s="1"/>
  <c r="D51" i="5"/>
  <c r="R51" i="5" s="1"/>
  <c r="C51" i="5"/>
  <c r="Q51" i="5" s="1"/>
  <c r="AG50" i="5"/>
  <c r="AF50" i="5"/>
  <c r="AE50" i="5"/>
  <c r="N50" i="5"/>
  <c r="AB50" i="5" s="1"/>
  <c r="M50" i="5"/>
  <c r="AA50" i="5" s="1"/>
  <c r="L50" i="5"/>
  <c r="Z50" i="5" s="1"/>
  <c r="K50" i="5"/>
  <c r="Y50" i="5" s="1"/>
  <c r="J50" i="5"/>
  <c r="X50" i="5" s="1"/>
  <c r="I50" i="5"/>
  <c r="W50" i="5" s="1"/>
  <c r="H50" i="5"/>
  <c r="V50" i="5" s="1"/>
  <c r="G50" i="5"/>
  <c r="U50" i="5" s="1"/>
  <c r="F50" i="5"/>
  <c r="T50" i="5" s="1"/>
  <c r="E50" i="5"/>
  <c r="S50" i="5" s="1"/>
  <c r="D50" i="5"/>
  <c r="R50" i="5" s="1"/>
  <c r="C50" i="5"/>
  <c r="Q50" i="5" s="1"/>
  <c r="AG49" i="5"/>
  <c r="AF49" i="5"/>
  <c r="AE49" i="5"/>
  <c r="T49" i="5"/>
  <c r="N49" i="5"/>
  <c r="AB49" i="5" s="1"/>
  <c r="M49" i="5"/>
  <c r="AA49" i="5" s="1"/>
  <c r="L49" i="5"/>
  <c r="Z49" i="5" s="1"/>
  <c r="K49" i="5"/>
  <c r="Y49" i="5" s="1"/>
  <c r="J49" i="5"/>
  <c r="X49" i="5" s="1"/>
  <c r="I49" i="5"/>
  <c r="W49" i="5" s="1"/>
  <c r="H49" i="5"/>
  <c r="V49" i="5" s="1"/>
  <c r="G49" i="5"/>
  <c r="U49" i="5" s="1"/>
  <c r="F49" i="5"/>
  <c r="E49" i="5"/>
  <c r="S49" i="5" s="1"/>
  <c r="D49" i="5"/>
  <c r="R49" i="5" s="1"/>
  <c r="C49" i="5"/>
  <c r="Q49" i="5" s="1"/>
  <c r="AG48" i="5"/>
  <c r="AF48" i="5"/>
  <c r="AE48" i="5"/>
  <c r="W48" i="5"/>
  <c r="N48" i="5"/>
  <c r="AB48" i="5" s="1"/>
  <c r="M48" i="5"/>
  <c r="AA48" i="5" s="1"/>
  <c r="L48" i="5"/>
  <c r="Z48" i="5" s="1"/>
  <c r="K48" i="5"/>
  <c r="Y48" i="5" s="1"/>
  <c r="J48" i="5"/>
  <c r="X48" i="5" s="1"/>
  <c r="I48" i="5"/>
  <c r="H48" i="5"/>
  <c r="V48" i="5" s="1"/>
  <c r="G48" i="5"/>
  <c r="U48" i="5" s="1"/>
  <c r="F48" i="5"/>
  <c r="T48" i="5" s="1"/>
  <c r="E48" i="5"/>
  <c r="S48" i="5" s="1"/>
  <c r="D48" i="5"/>
  <c r="R48" i="5" s="1"/>
  <c r="C48" i="5"/>
  <c r="Q48" i="5" s="1"/>
  <c r="AG47" i="5"/>
  <c r="AF47" i="5"/>
  <c r="AE47" i="5"/>
  <c r="N47" i="5"/>
  <c r="AB47" i="5" s="1"/>
  <c r="M47" i="5"/>
  <c r="AA47" i="5" s="1"/>
  <c r="L47" i="5"/>
  <c r="Z47" i="5" s="1"/>
  <c r="K47" i="5"/>
  <c r="Y47" i="5" s="1"/>
  <c r="J47" i="5"/>
  <c r="X47" i="5" s="1"/>
  <c r="I47" i="5"/>
  <c r="W47" i="5" s="1"/>
  <c r="H47" i="5"/>
  <c r="V47" i="5" s="1"/>
  <c r="G47" i="5"/>
  <c r="U47" i="5" s="1"/>
  <c r="F47" i="5"/>
  <c r="T47" i="5" s="1"/>
  <c r="E47" i="5"/>
  <c r="S47" i="5" s="1"/>
  <c r="D47" i="5"/>
  <c r="R47" i="5" s="1"/>
  <c r="C47" i="5"/>
  <c r="Q47" i="5" s="1"/>
  <c r="AG46" i="5"/>
  <c r="AF46" i="5"/>
  <c r="AE46" i="5"/>
  <c r="N46" i="5"/>
  <c r="AB46" i="5" s="1"/>
  <c r="M46" i="5"/>
  <c r="AA46" i="5" s="1"/>
  <c r="L46" i="5"/>
  <c r="Z46" i="5" s="1"/>
  <c r="K46" i="5"/>
  <c r="Y46" i="5" s="1"/>
  <c r="J46" i="5"/>
  <c r="X46" i="5" s="1"/>
  <c r="I46" i="5"/>
  <c r="W46" i="5" s="1"/>
  <c r="H46" i="5"/>
  <c r="V46" i="5" s="1"/>
  <c r="G46" i="5"/>
  <c r="U46" i="5" s="1"/>
  <c r="F46" i="5"/>
  <c r="T46" i="5" s="1"/>
  <c r="E46" i="5"/>
  <c r="S46" i="5" s="1"/>
  <c r="D46" i="5"/>
  <c r="R46" i="5" s="1"/>
  <c r="C46" i="5"/>
  <c r="Q46" i="5" s="1"/>
  <c r="AG45" i="5"/>
  <c r="AF45" i="5"/>
  <c r="AE45" i="5"/>
  <c r="U45" i="5"/>
  <c r="N45" i="5"/>
  <c r="AB45" i="5" s="1"/>
  <c r="M45" i="5"/>
  <c r="AA45" i="5" s="1"/>
  <c r="L45" i="5"/>
  <c r="Z45" i="5" s="1"/>
  <c r="K45" i="5"/>
  <c r="Y45" i="5" s="1"/>
  <c r="J45" i="5"/>
  <c r="X45" i="5" s="1"/>
  <c r="I45" i="5"/>
  <c r="W45" i="5" s="1"/>
  <c r="H45" i="5"/>
  <c r="V45" i="5" s="1"/>
  <c r="G45" i="5"/>
  <c r="F45" i="5"/>
  <c r="T45" i="5" s="1"/>
  <c r="E45" i="5"/>
  <c r="S45" i="5" s="1"/>
  <c r="D45" i="5"/>
  <c r="R45" i="5" s="1"/>
  <c r="C45" i="5"/>
  <c r="Q45" i="5" s="1"/>
  <c r="AG44" i="5"/>
  <c r="AF44" i="5"/>
  <c r="AE44" i="5"/>
  <c r="X44" i="5"/>
  <c r="S44" i="5"/>
  <c r="N44" i="5"/>
  <c r="AB44" i="5" s="1"/>
  <c r="M44" i="5"/>
  <c r="AA44" i="5" s="1"/>
  <c r="L44" i="5"/>
  <c r="Z44" i="5" s="1"/>
  <c r="K44" i="5"/>
  <c r="Y44" i="5" s="1"/>
  <c r="J44" i="5"/>
  <c r="I44" i="5"/>
  <c r="W44" i="5" s="1"/>
  <c r="H44" i="5"/>
  <c r="V44" i="5" s="1"/>
  <c r="G44" i="5"/>
  <c r="U44" i="5" s="1"/>
  <c r="F44" i="5"/>
  <c r="T44" i="5" s="1"/>
  <c r="E44" i="5"/>
  <c r="D44" i="5"/>
  <c r="R44" i="5" s="1"/>
  <c r="C44" i="5"/>
  <c r="Q44" i="5" s="1"/>
  <c r="AG43" i="5"/>
  <c r="AF43" i="5"/>
  <c r="AE43" i="5"/>
  <c r="N43" i="5"/>
  <c r="AB43" i="5" s="1"/>
  <c r="M43" i="5"/>
  <c r="AA43" i="5" s="1"/>
  <c r="L43" i="5"/>
  <c r="Z43" i="5" s="1"/>
  <c r="K43" i="5"/>
  <c r="Y43" i="5" s="1"/>
  <c r="J43" i="5"/>
  <c r="X43" i="5" s="1"/>
  <c r="I43" i="5"/>
  <c r="W43" i="5" s="1"/>
  <c r="H43" i="5"/>
  <c r="V43" i="5" s="1"/>
  <c r="G43" i="5"/>
  <c r="U43" i="5" s="1"/>
  <c r="F43" i="5"/>
  <c r="T43" i="5" s="1"/>
  <c r="E43" i="5"/>
  <c r="S43" i="5" s="1"/>
  <c r="D43" i="5"/>
  <c r="R43" i="5" s="1"/>
  <c r="C43" i="5"/>
  <c r="Q43" i="5" s="1"/>
  <c r="AG42" i="5"/>
  <c r="AF42" i="5"/>
  <c r="AE42" i="5"/>
  <c r="N42" i="5"/>
  <c r="AB42" i="5" s="1"/>
  <c r="M42" i="5"/>
  <c r="AA42" i="5" s="1"/>
  <c r="L42" i="5"/>
  <c r="Z42" i="5" s="1"/>
  <c r="K42" i="5"/>
  <c r="Y42" i="5" s="1"/>
  <c r="J42" i="5"/>
  <c r="X42" i="5" s="1"/>
  <c r="I42" i="5"/>
  <c r="W42" i="5" s="1"/>
  <c r="H42" i="5"/>
  <c r="V42" i="5" s="1"/>
  <c r="G42" i="5"/>
  <c r="U42" i="5" s="1"/>
  <c r="F42" i="5"/>
  <c r="T42" i="5" s="1"/>
  <c r="E42" i="5"/>
  <c r="S42" i="5" s="1"/>
  <c r="D42" i="5"/>
  <c r="R42" i="5" s="1"/>
  <c r="C42" i="5"/>
  <c r="Q42" i="5" s="1"/>
  <c r="AG41" i="5"/>
  <c r="AF41" i="5"/>
  <c r="AE41" i="5"/>
  <c r="N41" i="5"/>
  <c r="AB41" i="5" s="1"/>
  <c r="M41" i="5"/>
  <c r="AA41" i="5" s="1"/>
  <c r="L41" i="5"/>
  <c r="Z41" i="5" s="1"/>
  <c r="K41" i="5"/>
  <c r="Y41" i="5" s="1"/>
  <c r="J41" i="5"/>
  <c r="X41" i="5" s="1"/>
  <c r="I41" i="5"/>
  <c r="W41" i="5" s="1"/>
  <c r="H41" i="5"/>
  <c r="V41" i="5" s="1"/>
  <c r="G41" i="5"/>
  <c r="U41" i="5" s="1"/>
  <c r="F41" i="5"/>
  <c r="T41" i="5" s="1"/>
  <c r="E41" i="5"/>
  <c r="S41" i="5" s="1"/>
  <c r="D41" i="5"/>
  <c r="R41" i="5" s="1"/>
  <c r="C41" i="5"/>
  <c r="Q41" i="5" s="1"/>
  <c r="AG40" i="5"/>
  <c r="AF40" i="5"/>
  <c r="AE40" i="5"/>
  <c r="N40" i="5"/>
  <c r="AB40" i="5" s="1"/>
  <c r="M40" i="5"/>
  <c r="AA40" i="5" s="1"/>
  <c r="L40" i="5"/>
  <c r="Z40" i="5" s="1"/>
  <c r="K40" i="5"/>
  <c r="Y40" i="5" s="1"/>
  <c r="J40" i="5"/>
  <c r="X40" i="5" s="1"/>
  <c r="I40" i="5"/>
  <c r="W40" i="5" s="1"/>
  <c r="H40" i="5"/>
  <c r="V40" i="5" s="1"/>
  <c r="G40" i="5"/>
  <c r="U40" i="5" s="1"/>
  <c r="F40" i="5"/>
  <c r="T40" i="5" s="1"/>
  <c r="E40" i="5"/>
  <c r="S40" i="5" s="1"/>
  <c r="D40" i="5"/>
  <c r="R40" i="5" s="1"/>
  <c r="C40" i="5"/>
  <c r="Q40" i="5" s="1"/>
  <c r="AG39" i="5"/>
  <c r="AF39" i="5"/>
  <c r="AE39" i="5"/>
  <c r="N39" i="5"/>
  <c r="AB39" i="5" s="1"/>
  <c r="M39" i="5"/>
  <c r="AA39" i="5" s="1"/>
  <c r="L39" i="5"/>
  <c r="Z39" i="5" s="1"/>
  <c r="K39" i="5"/>
  <c r="Y39" i="5" s="1"/>
  <c r="J39" i="5"/>
  <c r="X39" i="5" s="1"/>
  <c r="I39" i="5"/>
  <c r="W39" i="5" s="1"/>
  <c r="H39" i="5"/>
  <c r="V39" i="5" s="1"/>
  <c r="G39" i="5"/>
  <c r="U39" i="5" s="1"/>
  <c r="F39" i="5"/>
  <c r="T39" i="5" s="1"/>
  <c r="E39" i="5"/>
  <c r="S39" i="5" s="1"/>
  <c r="D39" i="5"/>
  <c r="R39" i="5" s="1"/>
  <c r="C39" i="5"/>
  <c r="Q39" i="5" s="1"/>
  <c r="AG38" i="5"/>
  <c r="AF38" i="5"/>
  <c r="AE38" i="5"/>
  <c r="N38" i="5"/>
  <c r="AB38" i="5" s="1"/>
  <c r="M38" i="5"/>
  <c r="AA38" i="5" s="1"/>
  <c r="L38" i="5"/>
  <c r="Z38" i="5" s="1"/>
  <c r="K38" i="5"/>
  <c r="Y38" i="5" s="1"/>
  <c r="J38" i="5"/>
  <c r="X38" i="5" s="1"/>
  <c r="I38" i="5"/>
  <c r="W38" i="5" s="1"/>
  <c r="H38" i="5"/>
  <c r="V38" i="5" s="1"/>
  <c r="G38" i="5"/>
  <c r="U38" i="5" s="1"/>
  <c r="F38" i="5"/>
  <c r="T38" i="5" s="1"/>
  <c r="E38" i="5"/>
  <c r="S38" i="5" s="1"/>
  <c r="D38" i="5"/>
  <c r="R38" i="5" s="1"/>
  <c r="C38" i="5"/>
  <c r="Q38" i="5" s="1"/>
  <c r="AG37" i="5"/>
  <c r="AF37" i="5"/>
  <c r="AE37" i="5"/>
  <c r="N37" i="5"/>
  <c r="AB37" i="5" s="1"/>
  <c r="M37" i="5"/>
  <c r="AA37" i="5" s="1"/>
  <c r="L37" i="5"/>
  <c r="Z37" i="5" s="1"/>
  <c r="K37" i="5"/>
  <c r="Y37" i="5" s="1"/>
  <c r="J37" i="5"/>
  <c r="X37" i="5" s="1"/>
  <c r="I37" i="5"/>
  <c r="W37" i="5" s="1"/>
  <c r="H37" i="5"/>
  <c r="V37" i="5" s="1"/>
  <c r="G37" i="5"/>
  <c r="U37" i="5" s="1"/>
  <c r="F37" i="5"/>
  <c r="T37" i="5" s="1"/>
  <c r="E37" i="5"/>
  <c r="S37" i="5" s="1"/>
  <c r="D37" i="5"/>
  <c r="R37" i="5" s="1"/>
  <c r="C37" i="5"/>
  <c r="Q37" i="5" s="1"/>
  <c r="AG36" i="5"/>
  <c r="AF36" i="5"/>
  <c r="AE36" i="5"/>
  <c r="Q36" i="5"/>
  <c r="N36" i="5"/>
  <c r="AB36" i="5" s="1"/>
  <c r="M36" i="5"/>
  <c r="AA36" i="5" s="1"/>
  <c r="L36" i="5"/>
  <c r="Z36" i="5" s="1"/>
  <c r="K36" i="5"/>
  <c r="Y36" i="5" s="1"/>
  <c r="J36" i="5"/>
  <c r="X36" i="5" s="1"/>
  <c r="I36" i="5"/>
  <c r="W36" i="5" s="1"/>
  <c r="H36" i="5"/>
  <c r="V36" i="5" s="1"/>
  <c r="G36" i="5"/>
  <c r="U36" i="5" s="1"/>
  <c r="F36" i="5"/>
  <c r="T36" i="5" s="1"/>
  <c r="E36" i="5"/>
  <c r="S36" i="5" s="1"/>
  <c r="D36" i="5"/>
  <c r="R36" i="5" s="1"/>
  <c r="C36" i="5"/>
  <c r="AG35" i="5"/>
  <c r="AF35" i="5"/>
  <c r="AE35" i="5"/>
  <c r="V35" i="5"/>
  <c r="N35" i="5"/>
  <c r="AB35" i="5" s="1"/>
  <c r="M35" i="5"/>
  <c r="AA35" i="5" s="1"/>
  <c r="L35" i="5"/>
  <c r="Z35" i="5" s="1"/>
  <c r="K35" i="5"/>
  <c r="Y35" i="5" s="1"/>
  <c r="J35" i="5"/>
  <c r="X35" i="5" s="1"/>
  <c r="I35" i="5"/>
  <c r="W35" i="5" s="1"/>
  <c r="H35" i="5"/>
  <c r="G35" i="5"/>
  <c r="U35" i="5" s="1"/>
  <c r="F35" i="5"/>
  <c r="T35" i="5" s="1"/>
  <c r="E35" i="5"/>
  <c r="S35" i="5" s="1"/>
  <c r="D35" i="5"/>
  <c r="R35" i="5" s="1"/>
  <c r="C35" i="5"/>
  <c r="Q35" i="5" s="1"/>
  <c r="AG34" i="5"/>
  <c r="AF34" i="5"/>
  <c r="AE34" i="5"/>
  <c r="N34" i="5"/>
  <c r="AB34" i="5" s="1"/>
  <c r="M34" i="5"/>
  <c r="AA34" i="5" s="1"/>
  <c r="L34" i="5"/>
  <c r="Z34" i="5" s="1"/>
  <c r="K34" i="5"/>
  <c r="Y34" i="5" s="1"/>
  <c r="J34" i="5"/>
  <c r="X34" i="5" s="1"/>
  <c r="I34" i="5"/>
  <c r="W34" i="5" s="1"/>
  <c r="H34" i="5"/>
  <c r="V34" i="5" s="1"/>
  <c r="G34" i="5"/>
  <c r="U34" i="5" s="1"/>
  <c r="F34" i="5"/>
  <c r="T34" i="5" s="1"/>
  <c r="E34" i="5"/>
  <c r="S34" i="5" s="1"/>
  <c r="D34" i="5"/>
  <c r="R34" i="5" s="1"/>
  <c r="C34" i="5"/>
  <c r="Q34" i="5" s="1"/>
  <c r="AG33" i="5"/>
  <c r="AF33" i="5"/>
  <c r="AE33" i="5"/>
  <c r="N33" i="5"/>
  <c r="AB33" i="5" s="1"/>
  <c r="M33" i="5"/>
  <c r="AA33" i="5" s="1"/>
  <c r="L33" i="5"/>
  <c r="Z33" i="5" s="1"/>
  <c r="K33" i="5"/>
  <c r="Y33" i="5" s="1"/>
  <c r="J33" i="5"/>
  <c r="X33" i="5" s="1"/>
  <c r="I33" i="5"/>
  <c r="W33" i="5" s="1"/>
  <c r="H33" i="5"/>
  <c r="V33" i="5" s="1"/>
  <c r="G33" i="5"/>
  <c r="U33" i="5" s="1"/>
  <c r="F33" i="5"/>
  <c r="T33" i="5" s="1"/>
  <c r="E33" i="5"/>
  <c r="S33" i="5" s="1"/>
  <c r="D33" i="5"/>
  <c r="R33" i="5" s="1"/>
  <c r="C33" i="5"/>
  <c r="Q33" i="5" s="1"/>
  <c r="AG32" i="5"/>
  <c r="AF32" i="5"/>
  <c r="AE32" i="5"/>
  <c r="N32" i="5"/>
  <c r="AB32" i="5" s="1"/>
  <c r="M32" i="5"/>
  <c r="AA32" i="5" s="1"/>
  <c r="L32" i="5"/>
  <c r="Z32" i="5" s="1"/>
  <c r="K32" i="5"/>
  <c r="Y32" i="5" s="1"/>
  <c r="J32" i="5"/>
  <c r="X32" i="5" s="1"/>
  <c r="I32" i="5"/>
  <c r="W32" i="5" s="1"/>
  <c r="H32" i="5"/>
  <c r="V32" i="5" s="1"/>
  <c r="G32" i="5"/>
  <c r="U32" i="5" s="1"/>
  <c r="F32" i="5"/>
  <c r="T32" i="5" s="1"/>
  <c r="E32" i="5"/>
  <c r="S32" i="5" s="1"/>
  <c r="D32" i="5"/>
  <c r="R32" i="5" s="1"/>
  <c r="C32" i="5"/>
  <c r="Q32" i="5" s="1"/>
  <c r="AG31" i="5"/>
  <c r="AF31" i="5"/>
  <c r="AE31" i="5"/>
  <c r="U31" i="5"/>
  <c r="N31" i="5"/>
  <c r="AB31" i="5" s="1"/>
  <c r="M31" i="5"/>
  <c r="AA31" i="5" s="1"/>
  <c r="L31" i="5"/>
  <c r="Z31" i="5" s="1"/>
  <c r="K31" i="5"/>
  <c r="Y31" i="5" s="1"/>
  <c r="J31" i="5"/>
  <c r="X31" i="5" s="1"/>
  <c r="I31" i="5"/>
  <c r="W31" i="5" s="1"/>
  <c r="H31" i="5"/>
  <c r="V31" i="5" s="1"/>
  <c r="G31" i="5"/>
  <c r="F31" i="5"/>
  <c r="T31" i="5" s="1"/>
  <c r="E31" i="5"/>
  <c r="S31" i="5" s="1"/>
  <c r="D31" i="5"/>
  <c r="R31" i="5" s="1"/>
  <c r="C31" i="5"/>
  <c r="Q31" i="5" s="1"/>
  <c r="AG30" i="5"/>
  <c r="AF30" i="5"/>
  <c r="AE30" i="5"/>
  <c r="AB30" i="5"/>
  <c r="N30" i="5"/>
  <c r="M30" i="5"/>
  <c r="AA30" i="5" s="1"/>
  <c r="L30" i="5"/>
  <c r="Z30" i="5" s="1"/>
  <c r="K30" i="5"/>
  <c r="Y30" i="5" s="1"/>
  <c r="J30" i="5"/>
  <c r="X30" i="5" s="1"/>
  <c r="I30" i="5"/>
  <c r="W30" i="5" s="1"/>
  <c r="H30" i="5"/>
  <c r="V30" i="5" s="1"/>
  <c r="G30" i="5"/>
  <c r="U30" i="5" s="1"/>
  <c r="F30" i="5"/>
  <c r="T30" i="5" s="1"/>
  <c r="E30" i="5"/>
  <c r="S30" i="5" s="1"/>
  <c r="D30" i="5"/>
  <c r="R30" i="5" s="1"/>
  <c r="C30" i="5"/>
  <c r="Q30" i="5" s="1"/>
  <c r="AG29" i="5"/>
  <c r="AF29" i="5"/>
  <c r="AE29" i="5"/>
  <c r="N29" i="5"/>
  <c r="AB29" i="5" s="1"/>
  <c r="M29" i="5"/>
  <c r="AA29" i="5" s="1"/>
  <c r="L29" i="5"/>
  <c r="Z29" i="5" s="1"/>
  <c r="K29" i="5"/>
  <c r="Y29" i="5" s="1"/>
  <c r="J29" i="5"/>
  <c r="X29" i="5" s="1"/>
  <c r="I29" i="5"/>
  <c r="W29" i="5" s="1"/>
  <c r="H29" i="5"/>
  <c r="V29" i="5" s="1"/>
  <c r="G29" i="5"/>
  <c r="U29" i="5" s="1"/>
  <c r="F29" i="5"/>
  <c r="T29" i="5" s="1"/>
  <c r="E29" i="5"/>
  <c r="S29" i="5" s="1"/>
  <c r="D29" i="5"/>
  <c r="R29" i="5" s="1"/>
  <c r="C29" i="5"/>
  <c r="Q29" i="5" s="1"/>
  <c r="AG28" i="5"/>
  <c r="AF28" i="5"/>
  <c r="AE28" i="5"/>
  <c r="N28" i="5"/>
  <c r="AB28" i="5" s="1"/>
  <c r="M28" i="5"/>
  <c r="AA28" i="5" s="1"/>
  <c r="L28" i="5"/>
  <c r="Z28" i="5" s="1"/>
  <c r="K28" i="5"/>
  <c r="Y28" i="5" s="1"/>
  <c r="J28" i="5"/>
  <c r="X28" i="5" s="1"/>
  <c r="I28" i="5"/>
  <c r="W28" i="5" s="1"/>
  <c r="H28" i="5"/>
  <c r="V28" i="5" s="1"/>
  <c r="G28" i="5"/>
  <c r="U28" i="5" s="1"/>
  <c r="F28" i="5"/>
  <c r="T28" i="5" s="1"/>
  <c r="E28" i="5"/>
  <c r="S28" i="5" s="1"/>
  <c r="D28" i="5"/>
  <c r="R28" i="5" s="1"/>
  <c r="C28" i="5"/>
  <c r="Q28" i="5" s="1"/>
  <c r="AG27" i="5"/>
  <c r="AF27" i="5"/>
  <c r="AE27" i="5"/>
  <c r="N27" i="5"/>
  <c r="AB27" i="5" s="1"/>
  <c r="M27" i="5"/>
  <c r="AA27" i="5" s="1"/>
  <c r="L27" i="5"/>
  <c r="Z27" i="5" s="1"/>
  <c r="K27" i="5"/>
  <c r="Y27" i="5" s="1"/>
  <c r="J27" i="5"/>
  <c r="X27" i="5" s="1"/>
  <c r="I27" i="5"/>
  <c r="W27" i="5" s="1"/>
  <c r="H27" i="5"/>
  <c r="V27" i="5" s="1"/>
  <c r="G27" i="5"/>
  <c r="U27" i="5" s="1"/>
  <c r="F27" i="5"/>
  <c r="T27" i="5" s="1"/>
  <c r="E27" i="5"/>
  <c r="S27" i="5" s="1"/>
  <c r="D27" i="5"/>
  <c r="R27" i="5" s="1"/>
  <c r="C27" i="5"/>
  <c r="Q27" i="5" s="1"/>
  <c r="AG26" i="5"/>
  <c r="AF26" i="5"/>
  <c r="AE26" i="5"/>
  <c r="Q26" i="5"/>
  <c r="N26" i="5"/>
  <c r="AB26" i="5" s="1"/>
  <c r="M26" i="5"/>
  <c r="AA26" i="5" s="1"/>
  <c r="L26" i="5"/>
  <c r="Z26" i="5" s="1"/>
  <c r="K26" i="5"/>
  <c r="Y26" i="5" s="1"/>
  <c r="J26" i="5"/>
  <c r="X26" i="5" s="1"/>
  <c r="I26" i="5"/>
  <c r="W26" i="5" s="1"/>
  <c r="H26" i="5"/>
  <c r="V26" i="5" s="1"/>
  <c r="G26" i="5"/>
  <c r="U26" i="5" s="1"/>
  <c r="F26" i="5"/>
  <c r="T26" i="5" s="1"/>
  <c r="E26" i="5"/>
  <c r="S26" i="5" s="1"/>
  <c r="D26" i="5"/>
  <c r="R26" i="5" s="1"/>
  <c r="C26" i="5"/>
  <c r="AG25" i="5"/>
  <c r="AF25" i="5"/>
  <c r="AE25" i="5"/>
  <c r="V25" i="5"/>
  <c r="R25" i="5"/>
  <c r="Q25" i="5"/>
  <c r="N25" i="5"/>
  <c r="AB25" i="5" s="1"/>
  <c r="M25" i="5"/>
  <c r="AA25" i="5" s="1"/>
  <c r="L25" i="5"/>
  <c r="Z25" i="5" s="1"/>
  <c r="K25" i="5"/>
  <c r="Y25" i="5" s="1"/>
  <c r="J25" i="5"/>
  <c r="X25" i="5" s="1"/>
  <c r="I25" i="5"/>
  <c r="W25" i="5" s="1"/>
  <c r="H25" i="5"/>
  <c r="G25" i="5"/>
  <c r="U25" i="5" s="1"/>
  <c r="F25" i="5"/>
  <c r="T25" i="5" s="1"/>
  <c r="E25" i="5"/>
  <c r="S25" i="5" s="1"/>
  <c r="D25" i="5"/>
  <c r="C25" i="5"/>
  <c r="AG24" i="5"/>
  <c r="AF24" i="5"/>
  <c r="AE24" i="5"/>
  <c r="N24" i="5"/>
  <c r="AB24" i="5" s="1"/>
  <c r="M24" i="5"/>
  <c r="AA24" i="5" s="1"/>
  <c r="L24" i="5"/>
  <c r="Z24" i="5" s="1"/>
  <c r="K24" i="5"/>
  <c r="Y24" i="5" s="1"/>
  <c r="J24" i="5"/>
  <c r="X24" i="5" s="1"/>
  <c r="I24" i="5"/>
  <c r="W24" i="5" s="1"/>
  <c r="H24" i="5"/>
  <c r="V24" i="5" s="1"/>
  <c r="G24" i="5"/>
  <c r="U24" i="5" s="1"/>
  <c r="F24" i="5"/>
  <c r="T24" i="5" s="1"/>
  <c r="E24" i="5"/>
  <c r="S24" i="5" s="1"/>
  <c r="D24" i="5"/>
  <c r="R24" i="5" s="1"/>
  <c r="C24" i="5"/>
  <c r="Q24" i="5" s="1"/>
  <c r="AG23" i="5"/>
  <c r="AF23" i="5"/>
  <c r="AE23" i="5"/>
  <c r="Y23" i="5"/>
  <c r="N23" i="5"/>
  <c r="AB23" i="5" s="1"/>
  <c r="M23" i="5"/>
  <c r="AA23" i="5" s="1"/>
  <c r="L23" i="5"/>
  <c r="Z23" i="5" s="1"/>
  <c r="K23" i="5"/>
  <c r="J23" i="5"/>
  <c r="X23" i="5" s="1"/>
  <c r="I23" i="5"/>
  <c r="W23" i="5" s="1"/>
  <c r="H23" i="5"/>
  <c r="V23" i="5" s="1"/>
  <c r="G23" i="5"/>
  <c r="U23" i="5" s="1"/>
  <c r="F23" i="5"/>
  <c r="T23" i="5" s="1"/>
  <c r="E23" i="5"/>
  <c r="S23" i="5" s="1"/>
  <c r="D23" i="5"/>
  <c r="R23" i="5" s="1"/>
  <c r="C23" i="5"/>
  <c r="Q23" i="5" s="1"/>
  <c r="AG22" i="5"/>
  <c r="AF22" i="5"/>
  <c r="AE22" i="5"/>
  <c r="T22" i="5"/>
  <c r="N22" i="5"/>
  <c r="AB22" i="5" s="1"/>
  <c r="M22" i="5"/>
  <c r="AA22" i="5" s="1"/>
  <c r="L22" i="5"/>
  <c r="Z22" i="5" s="1"/>
  <c r="K22" i="5"/>
  <c r="Y22" i="5" s="1"/>
  <c r="J22" i="5"/>
  <c r="X22" i="5" s="1"/>
  <c r="I22" i="5"/>
  <c r="W22" i="5" s="1"/>
  <c r="H22" i="5"/>
  <c r="V22" i="5" s="1"/>
  <c r="G22" i="5"/>
  <c r="U22" i="5" s="1"/>
  <c r="F22" i="5"/>
  <c r="E22" i="5"/>
  <c r="S22" i="5" s="1"/>
  <c r="D22" i="5"/>
  <c r="R22" i="5" s="1"/>
  <c r="C22" i="5"/>
  <c r="Q22" i="5" s="1"/>
  <c r="AG21" i="5"/>
  <c r="AF21" i="5"/>
  <c r="AE21" i="5"/>
  <c r="N21" i="5"/>
  <c r="AB21" i="5" s="1"/>
  <c r="M21" i="5"/>
  <c r="AA21" i="5" s="1"/>
  <c r="L21" i="5"/>
  <c r="Z21" i="5" s="1"/>
  <c r="K21" i="5"/>
  <c r="Y21" i="5" s="1"/>
  <c r="J21" i="5"/>
  <c r="X21" i="5" s="1"/>
  <c r="I21" i="5"/>
  <c r="W21" i="5" s="1"/>
  <c r="H21" i="5"/>
  <c r="V21" i="5" s="1"/>
  <c r="G21" i="5"/>
  <c r="U21" i="5" s="1"/>
  <c r="F21" i="5"/>
  <c r="T21" i="5" s="1"/>
  <c r="E21" i="5"/>
  <c r="S21" i="5" s="1"/>
  <c r="D21" i="5"/>
  <c r="R21" i="5" s="1"/>
  <c r="C21" i="5"/>
  <c r="Q21" i="5" s="1"/>
  <c r="AG20" i="5"/>
  <c r="AF20" i="5"/>
  <c r="AE20" i="5"/>
  <c r="N20" i="5"/>
  <c r="AB20" i="5" s="1"/>
  <c r="M20" i="5"/>
  <c r="AA20" i="5" s="1"/>
  <c r="L20" i="5"/>
  <c r="Z20" i="5" s="1"/>
  <c r="K20" i="5"/>
  <c r="Y20" i="5" s="1"/>
  <c r="J20" i="5"/>
  <c r="X20" i="5" s="1"/>
  <c r="I20" i="5"/>
  <c r="W20" i="5" s="1"/>
  <c r="H20" i="5"/>
  <c r="V20" i="5" s="1"/>
  <c r="G20" i="5"/>
  <c r="U20" i="5" s="1"/>
  <c r="F20" i="5"/>
  <c r="T20" i="5" s="1"/>
  <c r="E20" i="5"/>
  <c r="S20" i="5" s="1"/>
  <c r="D20" i="5"/>
  <c r="R20" i="5" s="1"/>
  <c r="C20" i="5"/>
  <c r="Q20" i="5" s="1"/>
  <c r="AG19" i="5"/>
  <c r="AF19" i="5"/>
  <c r="AE19" i="5"/>
  <c r="AB19" i="5"/>
  <c r="Z19" i="5"/>
  <c r="N19" i="5"/>
  <c r="M19" i="5"/>
  <c r="AA19" i="5" s="1"/>
  <c r="L19" i="5"/>
  <c r="K19" i="5"/>
  <c r="Y19" i="5" s="1"/>
  <c r="J19" i="5"/>
  <c r="X19" i="5" s="1"/>
  <c r="I19" i="5"/>
  <c r="W19" i="5" s="1"/>
  <c r="H19" i="5"/>
  <c r="V19" i="5" s="1"/>
  <c r="G19" i="5"/>
  <c r="U19" i="5" s="1"/>
  <c r="F19" i="5"/>
  <c r="T19" i="5" s="1"/>
  <c r="E19" i="5"/>
  <c r="S19" i="5" s="1"/>
  <c r="D19" i="5"/>
  <c r="R19" i="5" s="1"/>
  <c r="C19" i="5"/>
  <c r="Q19" i="5" s="1"/>
  <c r="AG18" i="5"/>
  <c r="AF18" i="5"/>
  <c r="AE18" i="5"/>
  <c r="N18" i="5"/>
  <c r="AB18" i="5" s="1"/>
  <c r="M18" i="5"/>
  <c r="AA18" i="5" s="1"/>
  <c r="L18" i="5"/>
  <c r="Z18" i="5" s="1"/>
  <c r="K18" i="5"/>
  <c r="Y18" i="5" s="1"/>
  <c r="J18" i="5"/>
  <c r="X18" i="5" s="1"/>
  <c r="I18" i="5"/>
  <c r="W18" i="5" s="1"/>
  <c r="H18" i="5"/>
  <c r="V18" i="5" s="1"/>
  <c r="G18" i="5"/>
  <c r="U18" i="5" s="1"/>
  <c r="F18" i="5"/>
  <c r="T18" i="5" s="1"/>
  <c r="E18" i="5"/>
  <c r="S18" i="5" s="1"/>
  <c r="D18" i="5"/>
  <c r="R18" i="5" s="1"/>
  <c r="C18" i="5"/>
  <c r="Q18" i="5" s="1"/>
  <c r="AG17" i="5"/>
  <c r="AF17" i="5"/>
  <c r="AE17" i="5"/>
  <c r="Q17" i="5"/>
  <c r="N17" i="5"/>
  <c r="AB17" i="5" s="1"/>
  <c r="M17" i="5"/>
  <c r="AA17" i="5" s="1"/>
  <c r="L17" i="5"/>
  <c r="Z17" i="5" s="1"/>
  <c r="K17" i="5"/>
  <c r="Y17" i="5" s="1"/>
  <c r="J17" i="5"/>
  <c r="X17" i="5" s="1"/>
  <c r="I17" i="5"/>
  <c r="W17" i="5" s="1"/>
  <c r="H17" i="5"/>
  <c r="V17" i="5" s="1"/>
  <c r="G17" i="5"/>
  <c r="U17" i="5" s="1"/>
  <c r="F17" i="5"/>
  <c r="T17" i="5" s="1"/>
  <c r="E17" i="5"/>
  <c r="S17" i="5" s="1"/>
  <c r="D17" i="5"/>
  <c r="R17" i="5" s="1"/>
  <c r="C17" i="5"/>
  <c r="AG16" i="5"/>
  <c r="AF16" i="5"/>
  <c r="AE16" i="5"/>
  <c r="N16" i="5"/>
  <c r="AB16" i="5" s="1"/>
  <c r="M16" i="5"/>
  <c r="AA16" i="5" s="1"/>
  <c r="L16" i="5"/>
  <c r="Z16" i="5" s="1"/>
  <c r="K16" i="5"/>
  <c r="Y16" i="5" s="1"/>
  <c r="J16" i="5"/>
  <c r="X16" i="5" s="1"/>
  <c r="I16" i="5"/>
  <c r="W16" i="5" s="1"/>
  <c r="H16" i="5"/>
  <c r="V16" i="5" s="1"/>
  <c r="G16" i="5"/>
  <c r="U16" i="5" s="1"/>
  <c r="F16" i="5"/>
  <c r="T16" i="5" s="1"/>
  <c r="E16" i="5"/>
  <c r="S16" i="5" s="1"/>
  <c r="D16" i="5"/>
  <c r="R16" i="5" s="1"/>
  <c r="C16" i="5"/>
  <c r="Q16" i="5" s="1"/>
  <c r="AG15" i="5"/>
  <c r="AF15" i="5"/>
  <c r="AE15" i="5"/>
  <c r="N15" i="5"/>
  <c r="AB15" i="5" s="1"/>
  <c r="M15" i="5"/>
  <c r="AA15" i="5" s="1"/>
  <c r="L15" i="5"/>
  <c r="Z15" i="5" s="1"/>
  <c r="K15" i="5"/>
  <c r="Y15" i="5" s="1"/>
  <c r="J15" i="5"/>
  <c r="X15" i="5" s="1"/>
  <c r="I15" i="5"/>
  <c r="W15" i="5" s="1"/>
  <c r="H15" i="5"/>
  <c r="V15" i="5" s="1"/>
  <c r="G15" i="5"/>
  <c r="U15" i="5" s="1"/>
  <c r="F15" i="5"/>
  <c r="T15" i="5" s="1"/>
  <c r="E15" i="5"/>
  <c r="S15" i="5" s="1"/>
  <c r="D15" i="5"/>
  <c r="R15" i="5" s="1"/>
  <c r="C15" i="5"/>
  <c r="Q15" i="5" s="1"/>
  <c r="AG14" i="5"/>
  <c r="AF14" i="5"/>
  <c r="AE14" i="5"/>
  <c r="N14" i="5"/>
  <c r="AB14" i="5" s="1"/>
  <c r="M14" i="5"/>
  <c r="AA14" i="5" s="1"/>
  <c r="L14" i="5"/>
  <c r="Z14" i="5" s="1"/>
  <c r="K14" i="5"/>
  <c r="Y14" i="5" s="1"/>
  <c r="J14" i="5"/>
  <c r="X14" i="5" s="1"/>
  <c r="I14" i="5"/>
  <c r="W14" i="5" s="1"/>
  <c r="H14" i="5"/>
  <c r="V14" i="5" s="1"/>
  <c r="G14" i="5"/>
  <c r="U14" i="5" s="1"/>
  <c r="F14" i="5"/>
  <c r="T14" i="5" s="1"/>
  <c r="E14" i="5"/>
  <c r="S14" i="5" s="1"/>
  <c r="D14" i="5"/>
  <c r="R14" i="5" s="1"/>
  <c r="C14" i="5"/>
  <c r="Q14" i="5" s="1"/>
  <c r="AG13" i="5"/>
  <c r="AF13" i="5"/>
  <c r="AE13" i="5"/>
  <c r="Q13" i="5"/>
  <c r="N13" i="5"/>
  <c r="AB13" i="5" s="1"/>
  <c r="M13" i="5"/>
  <c r="AA13" i="5" s="1"/>
  <c r="L13" i="5"/>
  <c r="Z13" i="5" s="1"/>
  <c r="K13" i="5"/>
  <c r="Y13" i="5" s="1"/>
  <c r="J13" i="5"/>
  <c r="X13" i="5" s="1"/>
  <c r="I13" i="5"/>
  <c r="W13" i="5" s="1"/>
  <c r="H13" i="5"/>
  <c r="V13" i="5" s="1"/>
  <c r="G13" i="5"/>
  <c r="U13" i="5" s="1"/>
  <c r="F13" i="5"/>
  <c r="T13" i="5" s="1"/>
  <c r="E13" i="5"/>
  <c r="S13" i="5" s="1"/>
  <c r="D13" i="5"/>
  <c r="R13" i="5" s="1"/>
  <c r="C13" i="5"/>
  <c r="AG12" i="5"/>
  <c r="AF12" i="5"/>
  <c r="AE12" i="5"/>
  <c r="N12" i="5"/>
  <c r="AB12" i="5" s="1"/>
  <c r="M12" i="5"/>
  <c r="AA12" i="5" s="1"/>
  <c r="L12" i="5"/>
  <c r="Z12" i="5" s="1"/>
  <c r="K12" i="5"/>
  <c r="Y12" i="5" s="1"/>
  <c r="J12" i="5"/>
  <c r="X12" i="5" s="1"/>
  <c r="I12" i="5"/>
  <c r="W12" i="5" s="1"/>
  <c r="H12" i="5"/>
  <c r="V12" i="5" s="1"/>
  <c r="G12" i="5"/>
  <c r="U12" i="5" s="1"/>
  <c r="F12" i="5"/>
  <c r="T12" i="5" s="1"/>
  <c r="E12" i="5"/>
  <c r="S12" i="5" s="1"/>
  <c r="D12" i="5"/>
  <c r="R12" i="5" s="1"/>
  <c r="C12" i="5"/>
  <c r="Q12" i="5" s="1"/>
  <c r="AG11" i="5"/>
  <c r="AF11" i="5"/>
  <c r="AE11" i="5"/>
  <c r="N11" i="5"/>
  <c r="AB11" i="5" s="1"/>
  <c r="M11" i="5"/>
  <c r="AA11" i="5" s="1"/>
  <c r="L11" i="5"/>
  <c r="Z11" i="5" s="1"/>
  <c r="K11" i="5"/>
  <c r="Y11" i="5" s="1"/>
  <c r="J11" i="5"/>
  <c r="X11" i="5" s="1"/>
  <c r="I11" i="5"/>
  <c r="W11" i="5" s="1"/>
  <c r="H11" i="5"/>
  <c r="V11" i="5" s="1"/>
  <c r="G11" i="5"/>
  <c r="U11" i="5" s="1"/>
  <c r="F11" i="5"/>
  <c r="T11" i="5" s="1"/>
  <c r="E11" i="5"/>
  <c r="S11" i="5" s="1"/>
  <c r="D11" i="5"/>
  <c r="R11" i="5" s="1"/>
  <c r="C11" i="5"/>
  <c r="Q11" i="5" s="1"/>
  <c r="AG10" i="5"/>
  <c r="AF10" i="5"/>
  <c r="AE10" i="5"/>
  <c r="R10" i="5"/>
  <c r="N10" i="5"/>
  <c r="AB10" i="5" s="1"/>
  <c r="M10" i="5"/>
  <c r="AA10" i="5" s="1"/>
  <c r="L10" i="5"/>
  <c r="Z10" i="5" s="1"/>
  <c r="K10" i="5"/>
  <c r="Y10" i="5" s="1"/>
  <c r="J10" i="5"/>
  <c r="X10" i="5" s="1"/>
  <c r="I10" i="5"/>
  <c r="W10" i="5" s="1"/>
  <c r="H10" i="5"/>
  <c r="V10" i="5" s="1"/>
  <c r="G10" i="5"/>
  <c r="U10" i="5" s="1"/>
  <c r="F10" i="5"/>
  <c r="T10" i="5" s="1"/>
  <c r="E10" i="5"/>
  <c r="S10" i="5" s="1"/>
  <c r="D10" i="5"/>
  <c r="C10" i="5"/>
  <c r="Q10" i="5" s="1"/>
  <c r="AG9" i="5"/>
  <c r="AF9" i="5"/>
  <c r="AE9" i="5"/>
  <c r="Q9" i="5"/>
  <c r="N9" i="5"/>
  <c r="AB9" i="5" s="1"/>
  <c r="M9" i="5"/>
  <c r="AA9" i="5" s="1"/>
  <c r="L9" i="5"/>
  <c r="Z9" i="5" s="1"/>
  <c r="K9" i="5"/>
  <c r="Y9" i="5" s="1"/>
  <c r="J9" i="5"/>
  <c r="X9" i="5" s="1"/>
  <c r="I9" i="5"/>
  <c r="W9" i="5" s="1"/>
  <c r="H9" i="5"/>
  <c r="V9" i="5" s="1"/>
  <c r="G9" i="5"/>
  <c r="U9" i="5" s="1"/>
  <c r="F9" i="5"/>
  <c r="T9" i="5" s="1"/>
  <c r="E9" i="5"/>
  <c r="S9" i="5" s="1"/>
  <c r="D9" i="5"/>
  <c r="R9" i="5" s="1"/>
  <c r="C9" i="5"/>
  <c r="AG8" i="5"/>
  <c r="AF8" i="5"/>
  <c r="AE8" i="5"/>
  <c r="AA8" i="5"/>
  <c r="N8" i="5"/>
  <c r="AB8" i="5" s="1"/>
  <c r="M8" i="5"/>
  <c r="L8" i="5"/>
  <c r="Z8" i="5" s="1"/>
  <c r="K8" i="5"/>
  <c r="Y8" i="5" s="1"/>
  <c r="J8" i="5"/>
  <c r="X8" i="5" s="1"/>
  <c r="I8" i="5"/>
  <c r="W8" i="5" s="1"/>
  <c r="G8" i="5"/>
  <c r="U8" i="5" s="1"/>
  <c r="F8" i="5"/>
  <c r="T8" i="5" s="1"/>
  <c r="E8" i="5"/>
  <c r="S8" i="5" s="1"/>
  <c r="D8" i="5"/>
  <c r="R8" i="5" s="1"/>
  <c r="C8" i="5"/>
  <c r="Q8" i="5" s="1"/>
  <c r="AG7" i="5"/>
  <c r="AF7" i="5"/>
  <c r="AE7" i="5"/>
  <c r="N7" i="5"/>
  <c r="AB7" i="5" s="1"/>
  <c r="M7" i="5"/>
  <c r="AA7" i="5" s="1"/>
  <c r="L7" i="5"/>
  <c r="Z7" i="5" s="1"/>
  <c r="K7" i="5"/>
  <c r="Y7" i="5" s="1"/>
  <c r="J7" i="5"/>
  <c r="X7" i="5" s="1"/>
  <c r="I7" i="5"/>
  <c r="W7" i="5" s="1"/>
  <c r="G7" i="5"/>
  <c r="U7" i="5" s="1"/>
  <c r="F7" i="5"/>
  <c r="T7" i="5" s="1"/>
  <c r="E7" i="5"/>
  <c r="S7" i="5" s="1"/>
  <c r="D7" i="5"/>
  <c r="R7" i="5" s="1"/>
  <c r="C7" i="5"/>
  <c r="Q7" i="5" s="1"/>
  <c r="AG6" i="5"/>
  <c r="AF6" i="5"/>
  <c r="AE6" i="5"/>
  <c r="X6" i="5"/>
  <c r="N6" i="5"/>
  <c r="AB6" i="5" s="1"/>
  <c r="M6" i="5"/>
  <c r="AA6" i="5" s="1"/>
  <c r="L6" i="5"/>
  <c r="Z6" i="5" s="1"/>
  <c r="K6" i="5"/>
  <c r="Y6" i="5" s="1"/>
  <c r="J6" i="5"/>
  <c r="I6" i="5"/>
  <c r="W6" i="5" s="1"/>
  <c r="G6" i="5"/>
  <c r="U6" i="5" s="1"/>
  <c r="F6" i="5"/>
  <c r="T6" i="5" s="1"/>
  <c r="E6" i="5"/>
  <c r="S6" i="5" s="1"/>
  <c r="D6" i="5"/>
  <c r="R6" i="5" s="1"/>
  <c r="C6" i="5"/>
  <c r="Q6" i="5" s="1"/>
  <c r="AG5" i="5"/>
  <c r="AF5" i="5"/>
  <c r="AE5" i="5"/>
  <c r="R5" i="5"/>
  <c r="Q5" i="5"/>
  <c r="N5" i="5"/>
  <c r="AB5" i="5" s="1"/>
  <c r="M5" i="5"/>
  <c r="AA5" i="5" s="1"/>
  <c r="L5" i="5"/>
  <c r="Z5" i="5" s="1"/>
  <c r="K5" i="5"/>
  <c r="Y5" i="5" s="1"/>
  <c r="J5" i="5"/>
  <c r="X5" i="5" s="1"/>
  <c r="I5" i="5"/>
  <c r="W5" i="5" s="1"/>
  <c r="G5" i="5"/>
  <c r="U5" i="5" s="1"/>
  <c r="F5" i="5"/>
  <c r="T5" i="5" s="1"/>
  <c r="E5" i="5"/>
  <c r="S5" i="5" s="1"/>
  <c r="D5" i="5"/>
  <c r="C5" i="5"/>
  <c r="AG4" i="5"/>
  <c r="AF4" i="5"/>
  <c r="AE4" i="5"/>
  <c r="Y4" i="5"/>
  <c r="R4" i="5"/>
  <c r="N4" i="5"/>
  <c r="AB4" i="5" s="1"/>
  <c r="M4" i="5"/>
  <c r="AA4" i="5" s="1"/>
  <c r="L4" i="5"/>
  <c r="Z4" i="5" s="1"/>
  <c r="K4" i="5"/>
  <c r="J4" i="5"/>
  <c r="X4" i="5" s="1"/>
  <c r="I4" i="5"/>
  <c r="W4" i="5" s="1"/>
  <c r="G4" i="5"/>
  <c r="U4" i="5" s="1"/>
  <c r="F4" i="5"/>
  <c r="T4" i="5" s="1"/>
  <c r="E4" i="5"/>
  <c r="S4" i="5" s="1"/>
  <c r="D4" i="5"/>
  <c r="C4" i="5"/>
  <c r="Q4" i="5" s="1"/>
  <c r="AG3" i="5"/>
  <c r="AF3" i="5"/>
  <c r="AB3" i="5"/>
  <c r="W3" i="5"/>
  <c r="N3" i="5"/>
  <c r="M3" i="5"/>
  <c r="AA3" i="5" s="1"/>
  <c r="L3" i="5"/>
  <c r="Z3" i="5" s="1"/>
  <c r="K3" i="5"/>
  <c r="Y3" i="5" s="1"/>
  <c r="J3" i="5"/>
  <c r="X3" i="5" s="1"/>
  <c r="I3" i="5"/>
  <c r="G3" i="5"/>
  <c r="U3" i="5" s="1"/>
  <c r="F3" i="5"/>
  <c r="T3" i="5" s="1"/>
  <c r="E3" i="5"/>
  <c r="S3" i="5" s="1"/>
  <c r="D3" i="5"/>
  <c r="R3" i="5" s="1"/>
  <c r="C3" i="5"/>
  <c r="Q3" i="5" s="1"/>
  <c r="A1" i="1"/>
  <c r="AB9" i="8"/>
  <c r="AB8" i="8"/>
  <c r="AB6" i="8"/>
  <c r="AB5" i="8"/>
  <c r="AB3" i="8"/>
  <c r="AB2" i="8"/>
  <c r="A1" i="3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AM24" i="15" l="1"/>
  <c r="AN24" i="15"/>
  <c r="AV31" i="15"/>
  <c r="AV33" i="15" s="1"/>
  <c r="AS24" i="15"/>
  <c r="AT24" i="15"/>
  <c r="AU24" i="15"/>
  <c r="AK31" i="15"/>
  <c r="AK33" i="15" s="1"/>
  <c r="AL24" i="15"/>
  <c r="AP31" i="15"/>
  <c r="AP33" i="15" s="1"/>
  <c r="AQ31" i="15"/>
  <c r="AQ33" i="15" s="1"/>
  <c r="AO2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hhsurf</author>
  </authors>
  <commentList>
    <comment ref="A1" authorId="0" shapeId="0" xr:uid="{0BDF8416-395D-424E-8B26-C45027254EE6}">
      <text>
        <r>
          <rPr>
            <b/>
            <sz val="9"/>
            <color indexed="81"/>
            <rFont val="Tahoma"/>
            <family val="2"/>
          </rPr>
          <t>=DSGRID(",SPGCLE$,MSACWF$","RI","2017-12-31","2023-01-31","M","RowHeader=true;ColHeader=true;DispSeriesDescription=false;YearlyTSFormat=false;QuarterlyTSFormat=false;MonthlyTSFormat=True","")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hhsurf</author>
  </authors>
  <commentList>
    <comment ref="A1" authorId="0" shapeId="0" xr:uid="{72705177-4F9E-459F-977D-70458BF7BBEE}">
      <text>
        <r>
          <rPr>
            <b/>
            <sz val="9"/>
            <color indexed="81"/>
            <rFont val="Tahoma"/>
            <family val="2"/>
          </rPr>
          <t>=DSGRID("CRUDOIL,NATBGAS,9230DL,72934N,9035L5,51807F,68405J,93100G,9084M0,9146HC,9146VX,72933W,72937M,90766K","X(RI)~NK","2017-12-31","2023-01-31","M","RowHeader=true;ColHeader=true;DispSeriesDescription=false;YearlyTSFormat=false;QuarterlyTSFormat=false;MonthlyTSFormat=True")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Vik</author>
  </authors>
  <commentList>
    <comment ref="BD25" authorId="0" shapeId="0" xr:uid="{17C8B1CC-42B5-49D2-856E-D41F112D2FB7}">
      <text>
        <r>
          <rPr>
            <b/>
            <sz val="9"/>
            <color indexed="81"/>
            <rFont val="Tahoma"/>
            <family val="2"/>
          </rPr>
          <t>Thomas Vik:</t>
        </r>
        <r>
          <rPr>
            <sz val="9"/>
            <color indexed="81"/>
            <rFont val="Tahoma"/>
            <family val="2"/>
          </rPr>
          <t xml:space="preserve">
there is significant difference between mean returns above market and normal return??</t>
        </r>
      </text>
    </comment>
  </commentList>
</comments>
</file>

<file path=xl/sharedStrings.xml><?xml version="1.0" encoding="utf-8"?>
<sst xmlns="http://schemas.openxmlformats.org/spreadsheetml/2006/main" count="2190" uniqueCount="293">
  <si>
    <t>DNB GLOBAL LAVKARBON A - TOT RETURN IND</t>
  </si>
  <si>
    <t>DNB MILJOINVEST A - TOT RETURN IND</t>
  </si>
  <si>
    <t>CPR INVEST - CLIMATE ACTION EURO A EUR ACC - TOT RETURN IND</t>
  </si>
  <si>
    <t>NORDEA 1-GLOBAL CLIMATE AND ENVIRONMENT BP NOK - TOT RETURN IND</t>
  </si>
  <si>
    <t>BNP PARIBAS CLIMATE IMPACT CLASSIC CAP - TOT RETURN IND</t>
  </si>
  <si>
    <t>KLP AKSJE GLOBAL MSA P - TOT RETURN IND</t>
  </si>
  <si>
    <t>STOREBRAND GLOBAL ESG PLUS A - TOT RETURN IND</t>
  </si>
  <si>
    <t>STOREBRAND GLOBAL ESG - TOT RETURN IND</t>
  </si>
  <si>
    <t>HANDELSBANKEN HALLBAR ENERGI (A1 NOK) - TOT RETURN IND</t>
  </si>
  <si>
    <t>DNB BARNEFOND A - TOT RETURN IND</t>
  </si>
  <si>
    <t>DNB GRONT SKIFTE NORDEN A - TOT RETURN IND</t>
  </si>
  <si>
    <t>STOREBRAND NORGE FOSSILFRI A - TOT RETURN IND</t>
  </si>
  <si>
    <t>S&amp;P GLOBAL CLEAN ENERGY $ - TOT RETURN IND</t>
  </si>
  <si>
    <t>MSCI AC WORLD U$ - TOT RETURN IND</t>
  </si>
  <si>
    <t>OSLO EXCHANGE MUTUAL FUND IND - TOT RETURN IND</t>
  </si>
  <si>
    <t>msci</t>
  </si>
  <si>
    <t>S&amp;P</t>
  </si>
  <si>
    <t>OSE</t>
  </si>
  <si>
    <t xml:space="preserve">Crude Oil-WTI Spot Cushing NK/BBL </t>
  </si>
  <si>
    <t>Mean</t>
  </si>
  <si>
    <t>Standard Error</t>
  </si>
  <si>
    <t>Median</t>
  </si>
  <si>
    <t>Sample Variance</t>
  </si>
  <si>
    <t>Kurtosis</t>
  </si>
  <si>
    <t>Skewness</t>
  </si>
  <si>
    <t>Minimum</t>
  </si>
  <si>
    <t>Maximum</t>
  </si>
  <si>
    <t>Sum</t>
  </si>
  <si>
    <t>Count</t>
  </si>
  <si>
    <t>Date</t>
  </si>
  <si>
    <t>LOG return</t>
  </si>
  <si>
    <t>RF</t>
  </si>
  <si>
    <t>DATE</t>
  </si>
  <si>
    <t>Excess return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</si>
  <si>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</si>
  <si>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</si>
  <si>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</si>
  <si>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</si>
  <si>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</si>
  <si>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</si>
  <si>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</si>
  <si>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</si>
  <si>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</si>
  <si>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</si>
  <si>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</si>
  <si>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</si>
  <si>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</si>
  <si>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</si>
  <si>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</si>
  <si>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</si>
  <si>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</si>
  <si>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</si>
  <si>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</si>
  <si>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</si>
  <si>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</si>
  <si>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</si>
  <si>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CPR INVEST - CLIMATE ACTION EURO A EUR ACC</t>
  </si>
  <si>
    <t>NORDEA 1-GLOBAL CLIMATE AND ENVIRONMENT BP NOK</t>
  </si>
  <si>
    <t>HANDELSBANKEN HALLBAR ENERGI (A1 NOK)</t>
  </si>
  <si>
    <t>STOREBRAND GLOBAL ESG PLUS A</t>
  </si>
  <si>
    <t>KLP AKSJE GLOBAL MSA P</t>
  </si>
  <si>
    <t>DNB BARNEFOND A</t>
  </si>
  <si>
    <t>DNB GLOBAL LAVKARBON A</t>
  </si>
  <si>
    <t>DNB MILJOINVEST A</t>
  </si>
  <si>
    <t>BNP PARIBAS CLIMATE IMPACT CLASSIC CAP</t>
  </si>
  <si>
    <t>DNB GRONT SKIFTE NORDEN A</t>
  </si>
  <si>
    <t>STOREBRAND NORGE FOSSILFRI A</t>
  </si>
  <si>
    <t>Return*</t>
  </si>
  <si>
    <t>Standard deviation*</t>
  </si>
  <si>
    <t>Beta</t>
  </si>
  <si>
    <t>*annualized</t>
  </si>
  <si>
    <t>FUND PERFORMANCE</t>
  </si>
  <si>
    <t>Jensens Alpha</t>
  </si>
  <si>
    <t>Sharpe</t>
  </si>
  <si>
    <t>Treynor</t>
  </si>
  <si>
    <t>IR</t>
  </si>
  <si>
    <t>TE</t>
  </si>
  <si>
    <t>29,12,2017</t>
  </si>
  <si>
    <t>31,01,2018</t>
  </si>
  <si>
    <t>28,02,2018</t>
  </si>
  <si>
    <t>30,03,2018</t>
  </si>
  <si>
    <t>30,04,2018</t>
  </si>
  <si>
    <t>31,05,2018</t>
  </si>
  <si>
    <t>29,06,2018</t>
  </si>
  <si>
    <t>31,07,2018</t>
  </si>
  <si>
    <t>31,08,2018</t>
  </si>
  <si>
    <t>28,09,2018</t>
  </si>
  <si>
    <t>31,10,2018</t>
  </si>
  <si>
    <t>30,11,2018</t>
  </si>
  <si>
    <t>31,12,2018</t>
  </si>
  <si>
    <t>31,01,2019</t>
  </si>
  <si>
    <t>28,02,2019</t>
  </si>
  <si>
    <t>29,03,2019</t>
  </si>
  <si>
    <t>30,04,2019</t>
  </si>
  <si>
    <t>31,05,2019</t>
  </si>
  <si>
    <t>28,06,2019</t>
  </si>
  <si>
    <t>31,07,2019</t>
  </si>
  <si>
    <t>30,08,2019</t>
  </si>
  <si>
    <t>30,09,2019</t>
  </si>
  <si>
    <t>31,10,2019</t>
  </si>
  <si>
    <t>29,11,2019</t>
  </si>
  <si>
    <t>31,12,2019</t>
  </si>
  <si>
    <t>31,01,2020</t>
  </si>
  <si>
    <t>28,02,2020</t>
  </si>
  <si>
    <t>31,03,2020</t>
  </si>
  <si>
    <t>30,04,2020</t>
  </si>
  <si>
    <t>29,05,2020</t>
  </si>
  <si>
    <t>30,06,2020</t>
  </si>
  <si>
    <t>31,07,2020</t>
  </si>
  <si>
    <t>31,08,2020</t>
  </si>
  <si>
    <t>30,09,2020</t>
  </si>
  <si>
    <t>30,10,2020</t>
  </si>
  <si>
    <t>30,11,2020</t>
  </si>
  <si>
    <t>31,12,2020</t>
  </si>
  <si>
    <t>29,01,2021</t>
  </si>
  <si>
    <t>26,02,2021</t>
  </si>
  <si>
    <t>31,03,2021</t>
  </si>
  <si>
    <t>30,04,2021</t>
  </si>
  <si>
    <t>31,05,2021</t>
  </si>
  <si>
    <t>30,06,2021</t>
  </si>
  <si>
    <t>30,07,2021</t>
  </si>
  <si>
    <t>31,08,2021</t>
  </si>
  <si>
    <t>30,09,2021</t>
  </si>
  <si>
    <t>29,10,2021</t>
  </si>
  <si>
    <t>30,11,2021</t>
  </si>
  <si>
    <t>31,12,2021</t>
  </si>
  <si>
    <t>31,01,2022</t>
  </si>
  <si>
    <t>28,02,2022</t>
  </si>
  <si>
    <t>31,03,2022</t>
  </si>
  <si>
    <t>29,04,2022</t>
  </si>
  <si>
    <t>31,05,2022</t>
  </si>
  <si>
    <t>30,06,2022</t>
  </si>
  <si>
    <t>29,07,2022</t>
  </si>
  <si>
    <t>31,08,2022</t>
  </si>
  <si>
    <t>30,09,2022</t>
  </si>
  <si>
    <t>31,10,2022</t>
  </si>
  <si>
    <t>30,11,2022</t>
  </si>
  <si>
    <t>30,12,2022</t>
  </si>
  <si>
    <t>31,01,2023</t>
  </si>
  <si>
    <t>Source: https://www.investing.com/rates-bonds/norway-10-year-bond-yield-historical-data</t>
  </si>
  <si>
    <t>&lt;---- this is for KLP AKSJE GLOBAL MSA P</t>
  </si>
  <si>
    <t>Benchmark Excess return in light orange</t>
  </si>
  <si>
    <t>S&amp;P GLOBAL CLEAN ENERGY $</t>
  </si>
  <si>
    <t xml:space="preserve">MSCI AC WORLD U$ </t>
  </si>
  <si>
    <t>OSLO EXCHANGE MUTUAL FUND IND</t>
  </si>
  <si>
    <t xml:space="preserve"> Jensens Alpha </t>
  </si>
  <si>
    <t xml:space="preserve"> Beta </t>
  </si>
  <si>
    <t xml:space="preserve"> Sharpe </t>
  </si>
  <si>
    <t xml:space="preserve"> IR </t>
  </si>
  <si>
    <t xml:space="preserve"> DNB GLOBAL LAVKARBON A </t>
  </si>
  <si>
    <t xml:space="preserve"> DNB MILJOINVEST A </t>
  </si>
  <si>
    <t xml:space="preserve"> CPR INVEST - CLIMATE ACTION EURO A EUR ACC </t>
  </si>
  <si>
    <t xml:space="preserve"> NORDEA 1-GLOBAL CLIMATE AND ENVIRONMENT BP NOK  </t>
  </si>
  <si>
    <t xml:space="preserve"> BNP PARIBAS CLIMATE IMPACT CLASSIC CAP </t>
  </si>
  <si>
    <t xml:space="preserve"> KLP AKSJE GLOBAL MSA P  </t>
  </si>
  <si>
    <t xml:space="preserve"> STOREBRAND GLOBAL ESG PLUS A </t>
  </si>
  <si>
    <t xml:space="preserve"> STOREBRAND GLOBAL ESG  </t>
  </si>
  <si>
    <t xml:space="preserve"> HANDELSBANKEN HALLBAR ENERGI (A1 NOK)  </t>
  </si>
  <si>
    <t xml:space="preserve"> DNB BARNEFOND A </t>
  </si>
  <si>
    <t xml:space="preserve"> DNB GRONT SKIFTE NORDEN A </t>
  </si>
  <si>
    <t xml:space="preserve"> STOREBRAND NORGE FOSSILFRI A </t>
  </si>
  <si>
    <t>MSCI</t>
  </si>
  <si>
    <t>Annualized</t>
  </si>
  <si>
    <t>OSLO</t>
  </si>
  <si>
    <t>RF monthly</t>
  </si>
  <si>
    <t>STOREBRAND GLOBAL ESG</t>
  </si>
  <si>
    <t>Log returns</t>
  </si>
  <si>
    <t>Mode</t>
  </si>
  <si>
    <t>Standard Deviation</t>
  </si>
  <si>
    <t>Range</t>
  </si>
  <si>
    <t>St. Dev*</t>
  </si>
  <si>
    <t>Alpha*</t>
  </si>
  <si>
    <t xml:space="preserve">t-stat </t>
  </si>
  <si>
    <t xml:space="preserve">Benchmark Excess return </t>
  </si>
  <si>
    <t>Difference - return above the market</t>
  </si>
  <si>
    <t>Return above the market*</t>
  </si>
  <si>
    <t>St. Error*</t>
  </si>
  <si>
    <t>T-value</t>
  </si>
  <si>
    <r>
      <t>figures marked in </t>
    </r>
    <r>
      <rPr>
        <sz val="11"/>
        <color rgb="FF000000"/>
        <rFont val="Calibri"/>
        <family val="2"/>
        <scheme val="minor"/>
      </rPr>
      <t>bold are statistically significant</t>
    </r>
    <r>
      <rPr>
        <sz val="11"/>
        <color rgb="FF323232"/>
        <rFont val="Calibri"/>
        <family val="2"/>
        <scheme val="minor"/>
      </rPr>
      <t> at a 5% level</t>
    </r>
  </si>
  <si>
    <t>M2</t>
  </si>
  <si>
    <t xml:space="preserve"> OSLO EXCHANGE MUTUAL FUND IND</t>
  </si>
  <si>
    <r>
      <t>Table 1: Result calculated for all ESG funds, Benchmarks and WTI crude oil. Monthly observation from 31.01.18 – 31.01.23</t>
    </r>
    <r>
      <rPr>
        <sz val="11"/>
        <color theme="1"/>
        <rFont val="Calibri"/>
        <family val="2"/>
        <scheme val="minor"/>
      </rPr>
      <t> </t>
    </r>
  </si>
  <si>
    <t>Fund performance above market</t>
  </si>
  <si>
    <r>
      <t>Table x: Result above market calculated for all ESG funds, Benchmarks and WTI crude oil. Monthly observation from 31.01.18 – 31.01.23</t>
    </r>
    <r>
      <rPr>
        <sz val="11"/>
        <color theme="1"/>
        <rFont val="Calibri"/>
        <family val="2"/>
        <scheme val="minor"/>
      </rPr>
      <t> </t>
    </r>
  </si>
  <si>
    <t xml:space="preserve">  Crude Oil-WTI Spot Cushing NK/BBL </t>
  </si>
  <si>
    <t xml:space="preserve"> MSCI AC WORLD U$ </t>
  </si>
  <si>
    <t xml:space="preserve"> S&amp;P GLOBAL CLEAN ENERGY $</t>
  </si>
  <si>
    <t>Fond</t>
  </si>
  <si>
    <t>Defensiv</t>
  </si>
  <si>
    <t>Cyclical</t>
  </si>
  <si>
    <t>Materials</t>
  </si>
  <si>
    <t xml:space="preserve">Consumer goods </t>
  </si>
  <si>
    <t>Finance</t>
  </si>
  <si>
    <t xml:space="preserve">Real estate </t>
  </si>
  <si>
    <t>Sensitive</t>
  </si>
  <si>
    <t xml:space="preserve">Communication </t>
  </si>
  <si>
    <t xml:space="preserve">Oil &amp; Gas </t>
  </si>
  <si>
    <t>Industry</t>
  </si>
  <si>
    <t>Technology</t>
  </si>
  <si>
    <t xml:space="preserve">Consumer staples </t>
  </si>
  <si>
    <t>Healthcare</t>
  </si>
  <si>
    <t>Utilities</t>
  </si>
  <si>
    <t>Log returns*</t>
  </si>
  <si>
    <t>Mean*</t>
  </si>
  <si>
    <t>Standard Deviation*</t>
  </si>
  <si>
    <t>Kurtosis*</t>
  </si>
  <si>
    <t>Skewness*</t>
  </si>
  <si>
    <r>
      <t>Sektorfordeling %</t>
    </r>
    <r>
      <rPr>
        <b/>
        <sz val="8"/>
        <color theme="1"/>
        <rFont val="Calibri"/>
        <family val="2"/>
        <scheme val="minor"/>
      </rPr>
      <t>28.02.2023</t>
    </r>
  </si>
  <si>
    <t>|</t>
  </si>
  <si>
    <t>Average return of oil price</t>
  </si>
  <si>
    <t>oil price (rhs)</t>
  </si>
  <si>
    <t>Oil beta: -0.2904</t>
  </si>
  <si>
    <t>R-squared: 0.1605</t>
  </si>
  <si>
    <t>Standard error of the estimate: 0.1095</t>
  </si>
  <si>
    <t>t-statistic for beta: -2.6542</t>
  </si>
  <si>
    <t>p-value for beta: 0.0103</t>
  </si>
  <si>
    <t>Oil beta on S&amp;P clean energy</t>
  </si>
  <si>
    <t>P&lt; 0,05</t>
  </si>
  <si>
    <t>Significant!</t>
  </si>
  <si>
    <t>Oil beta: -0.0328</t>
  </si>
  <si>
    <t>Oil beta on MSCI</t>
  </si>
  <si>
    <t>Super sector</t>
  </si>
  <si>
    <t>Crude Oil-WTI Spot Cushing U$/BBL</t>
  </si>
  <si>
    <t>Oil &gt; 0.08</t>
  </si>
  <si>
    <t>Oil &lt; -0.08</t>
  </si>
  <si>
    <t>Test for oil regression S&amp;P</t>
  </si>
  <si>
    <t>Test for oil regression Oslo exchange</t>
  </si>
  <si>
    <t xml:space="preserve">DNB GLOBAL LAVKARBON A - </t>
  </si>
  <si>
    <t xml:space="preserve">DNB MILJOINVEST A - </t>
  </si>
  <si>
    <t xml:space="preserve">CPR INVEST - CLIMATE ACTION EURO A EUR ACC - </t>
  </si>
  <si>
    <t xml:space="preserve">NORDEA 1-GLOBAL CLIMATE AND ENVIRONMENT BP NOK - </t>
  </si>
  <si>
    <t xml:space="preserve">BNP PARIBAS CLIMATE IMPACT CLASSIC CAP - </t>
  </si>
  <si>
    <t xml:space="preserve">KLP AKSJE GLOBAL MSA P - </t>
  </si>
  <si>
    <t xml:space="preserve">STOREBRAND GLOBAL ESG PLUS A - </t>
  </si>
  <si>
    <t xml:space="preserve">STOREBRAND GLOBAL ESG - </t>
  </si>
  <si>
    <t xml:space="preserve">HANDELSBANKEN HALLBAR ENERGI (A1 NOK) - </t>
  </si>
  <si>
    <t xml:space="preserve">DNB BARNEFOND A - </t>
  </si>
  <si>
    <t xml:space="preserve">DNB GRONT SKIFTE NORDEN A - </t>
  </si>
  <si>
    <t xml:space="preserve">STOREBRAND NORGE FOSSILFRI A - </t>
  </si>
  <si>
    <t xml:space="preserve">S&amp;P GLOBAL CLEAN ENERGY $ - </t>
  </si>
  <si>
    <t xml:space="preserve">OSLO EXCHANGE MUTUAL FUND IND - </t>
  </si>
  <si>
    <t xml:space="preserve">MSCI AC WORLD U$ - </t>
  </si>
  <si>
    <t xml:space="preserve">DNB GLOBAL LAVKARBON A  </t>
  </si>
  <si>
    <t xml:space="preserve">DNB MILJOINVEST A  </t>
  </si>
  <si>
    <t xml:space="preserve">CPR INVEST  CLIMATE ACTION EURO A EUR ACC  </t>
  </si>
  <si>
    <t xml:space="preserve">NORDEA 1GLOBAL CLIMATE AND ENVIRONMENT BP NOK  </t>
  </si>
  <si>
    <t xml:space="preserve">BNP PARIBAS CLIMATE IMPACT CLASSIC CAP  </t>
  </si>
  <si>
    <t xml:space="preserve">KLP AKSJE GLOBAL MSA P  </t>
  </si>
  <si>
    <t xml:space="preserve">STOREBRAND GLOBAL ESG PLUS A  </t>
  </si>
  <si>
    <t xml:space="preserve">STOREBRAND GLOBAL ESG  </t>
  </si>
  <si>
    <t xml:space="preserve">HANDELSBANKEN HALLBAR ENERGI (A1 NOK)  </t>
  </si>
  <si>
    <t xml:space="preserve">DNB BARNEFOND A  </t>
  </si>
  <si>
    <t xml:space="preserve">DNB GRONT SKIFTE NORDEN A  </t>
  </si>
  <si>
    <t xml:space="preserve">STOREBRAND NORGE FOSSILFRI A  </t>
  </si>
  <si>
    <t xml:space="preserve">CPR INVEST - CLIMATE ACTION EURO A EUR ACC </t>
  </si>
  <si>
    <t>CAPM regressions (excess return fund and benchmarks)</t>
  </si>
  <si>
    <t>Test for oil regression MSCI</t>
  </si>
  <si>
    <t>DONE</t>
  </si>
  <si>
    <t>Market Beta</t>
  </si>
  <si>
    <t>Oil Beta</t>
  </si>
  <si>
    <t>Fund return and standard deviation annualized</t>
  </si>
  <si>
    <t>t-stat</t>
  </si>
  <si>
    <t>Market beta</t>
  </si>
  <si>
    <t>Oil beta</t>
  </si>
  <si>
    <t>Normal</t>
  </si>
  <si>
    <t>figures marked in bold are statistically significant at a 5% level</t>
  </si>
  <si>
    <t xml:space="preserve">STOREBRAND NORGE FOSSILFRI A </t>
  </si>
  <si>
    <t>Oil &lt; 0.08</t>
  </si>
  <si>
    <t>Return</t>
  </si>
  <si>
    <t>x</t>
  </si>
  <si>
    <t>Regression when oil price changes &gt; 0.08</t>
  </si>
  <si>
    <t>Regression when oil price changes &lt; - 0.08</t>
  </si>
  <si>
    <t>SUMMARY OUTPUT</t>
  </si>
  <si>
    <t xml:space="preserve">  Crude Oil-WTI Spot Cushing U$/BBL </t>
  </si>
  <si>
    <t>Standard deviation</t>
  </si>
  <si>
    <t>BG test for autocorrelation</t>
  </si>
  <si>
    <t xml:space="preserve">BP test for heteroskedasticity </t>
  </si>
  <si>
    <t xml:space="preserve">DNB GLOBAL LAVKARBON A </t>
  </si>
  <si>
    <t xml:space="preserve">DNB MILJOINVEST A </t>
  </si>
  <si>
    <t xml:space="preserve">NORDEA 1-GLOBAL CLIMATE AND ENVIRONMENT BP NOK </t>
  </si>
  <si>
    <t xml:space="preserve">BNP PARIBAS CLIMATE IMPACT CLASSIC CAP </t>
  </si>
  <si>
    <t xml:space="preserve">KLP AKSJE GLOBAL MSA P </t>
  </si>
  <si>
    <t xml:space="preserve">STOREBRAND GLOBAL ESG PLUS A </t>
  </si>
  <si>
    <t xml:space="preserve">HANDELSBANKEN HALLBAR ENERGI (A1 NOK) </t>
  </si>
  <si>
    <t xml:space="preserve">DNB BARNEFOND A </t>
  </si>
  <si>
    <t xml:space="preserve">DNB GRONT SKIFTE NORDEN A </t>
  </si>
  <si>
    <t xml:space="preserve">STOREBRAND GLOBAL ESG </t>
  </si>
  <si>
    <t xml:space="preserve">Breusch-Godfrey test for autocorrelation </t>
  </si>
  <si>
    <t>P_Value</t>
  </si>
  <si>
    <t xml:space="preserve">The Breusch-Pagan test for heteroskedasticity </t>
  </si>
  <si>
    <t>R^2</t>
  </si>
  <si>
    <t>oil &gt; 0.08</t>
  </si>
  <si>
    <t>oil &lt; - 0.08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</si>
</sst>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\ %"/>
    <numFmt numFmtId="165" formatCode="_-* #,##0_-;\-* #,##0_-;_-* &quot;-&quot;??_-;_-@_-"/>
    <numFmt numFmtId="166" formatCode="_-* #,##0.000_-;\-* #,##0.000_-;_-* &quot;-&quot;??_-;_-@_-"/>
    <numFmt numFmtId="167" formatCode="0.0%"/>
    <numFmt numFmtId="168" formatCode="[$USD]\ #,##0"/>
  </numFmts>
  <fonts count="2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  <scheme val="minor"/>
    </font>
    <font>
      <i/>
      <sz val="9"/>
      <color rgb="FF44546A"/>
      <name val="Calibri"/>
      <family val="2"/>
      <scheme val="minor"/>
    </font>
    <font>
      <sz val="11"/>
      <color rgb="FF32323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3D3D3D"/>
      <name val="Arial"/>
      <family val="2"/>
    </font>
    <font>
      <sz val="11"/>
      <color rgb="FFDF3079"/>
      <name val="Courier New"/>
      <family val="3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1B9B5"/>
        <bgColor indexed="64"/>
      </patternFill>
    </fill>
    <fill>
      <patternFill patternType="solid">
        <fgColor rgb="FF1D7D74"/>
        <bgColor indexed="64"/>
      </patternFill>
    </fill>
    <fill>
      <patternFill patternType="solid">
        <fgColor rgb="FF16665F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24" fillId="21" borderId="0" applyNumberFormat="0" applyBorder="0" applyAlignment="0" applyProtection="0"/>
  </cellStyleXfs>
  <cellXfs count="38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2" xfId="0" applyBorder="1"/>
    <xf numFmtId="43" fontId="0" fillId="0" borderId="0" xfId="1" applyFont="1"/>
    <xf numFmtId="0" fontId="6" fillId="0" borderId="0" xfId="3" applyFont="1" applyAlignment="1" applyProtection="1">
      <alignment wrapText="1"/>
      <protection locked="0"/>
    </xf>
    <xf numFmtId="0" fontId="0" fillId="6" borderId="0" xfId="0" applyFill="1"/>
    <xf numFmtId="0" fontId="0" fillId="6" borderId="0" xfId="0" applyFill="1" applyAlignment="1">
      <alignment wrapText="1"/>
    </xf>
    <xf numFmtId="43" fontId="0" fillId="6" borderId="0" xfId="1" applyFont="1" applyFill="1"/>
    <xf numFmtId="0" fontId="0" fillId="7" borderId="0" xfId="0" applyFill="1"/>
    <xf numFmtId="43" fontId="0" fillId="7" borderId="0" xfId="0" applyNumberFormat="1" applyFill="1"/>
    <xf numFmtId="0" fontId="0" fillId="8" borderId="0" xfId="0" applyFill="1"/>
    <xf numFmtId="43" fontId="0" fillId="8" borderId="0" xfId="1" applyFont="1" applyFill="1"/>
    <xf numFmtId="43" fontId="4" fillId="0" borderId="3" xfId="1" applyFont="1" applyFill="1" applyBorder="1" applyAlignment="1">
      <alignment horizontal="centerContinuous"/>
    </xf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43" fontId="4" fillId="0" borderId="3" xfId="1" applyFont="1" applyFill="1" applyBorder="1" applyAlignment="1">
      <alignment horizontal="center"/>
    </xf>
    <xf numFmtId="43" fontId="0" fillId="0" borderId="2" xfId="1" applyFont="1" applyBorder="1"/>
    <xf numFmtId="0" fontId="0" fillId="0" borderId="4" xfId="0" applyBorder="1"/>
    <xf numFmtId="0" fontId="0" fillId="0" borderId="6" xfId="0" applyBorder="1"/>
    <xf numFmtId="43" fontId="0" fillId="0" borderId="0" xfId="1" applyFont="1" applyBorder="1"/>
    <xf numFmtId="43" fontId="0" fillId="0" borderId="7" xfId="1" applyFont="1" applyBorder="1"/>
    <xf numFmtId="0" fontId="0" fillId="0" borderId="7" xfId="0" applyBorder="1"/>
    <xf numFmtId="0" fontId="0" fillId="0" borderId="9" xfId="0" applyBorder="1"/>
    <xf numFmtId="9" fontId="0" fillId="0" borderId="0" xfId="2" applyFont="1" applyBorder="1"/>
    <xf numFmtId="43" fontId="0" fillId="0" borderId="2" xfId="0" applyNumberFormat="1" applyBorder="1"/>
    <xf numFmtId="43" fontId="0" fillId="0" borderId="9" xfId="0" applyNumberFormat="1" applyBorder="1"/>
    <xf numFmtId="43" fontId="0" fillId="0" borderId="7" xfId="0" applyNumberFormat="1" applyBorder="1"/>
    <xf numFmtId="43" fontId="7" fillId="0" borderId="0" xfId="0" applyNumberFormat="1" applyFont="1"/>
    <xf numFmtId="0" fontId="8" fillId="0" borderId="0" xfId="0" applyFont="1" applyAlignment="1">
      <alignment vertical="center"/>
    </xf>
    <xf numFmtId="164" fontId="0" fillId="0" borderId="0" xfId="2" applyNumberFormat="1" applyFont="1"/>
    <xf numFmtId="10" fontId="0" fillId="0" borderId="0" xfId="2" applyNumberFormat="1" applyFont="1"/>
    <xf numFmtId="0" fontId="0" fillId="0" borderId="1" xfId="0" applyBorder="1"/>
    <xf numFmtId="43" fontId="0" fillId="13" borderId="0" xfId="1" applyFont="1" applyFill="1" applyBorder="1"/>
    <xf numFmtId="43" fontId="4" fillId="13" borderId="0" xfId="1" applyFont="1" applyFill="1" applyBorder="1" applyAlignment="1">
      <alignment horizontal="center"/>
    </xf>
    <xf numFmtId="43" fontId="0" fillId="13" borderId="0" xfId="1" applyFont="1" applyFill="1" applyBorder="1" applyAlignment="1"/>
    <xf numFmtId="43" fontId="0" fillId="13" borderId="0" xfId="1" applyFont="1" applyFill="1"/>
    <xf numFmtId="43" fontId="0" fillId="8" borderId="0" xfId="1" applyFont="1" applyFill="1" applyBorder="1"/>
    <xf numFmtId="0" fontId="4" fillId="0" borderId="0" xfId="0" applyFont="1" applyAlignment="1">
      <alignment horizontal="centerContinuous"/>
    </xf>
    <xf numFmtId="43" fontId="0" fillId="0" borderId="0" xfId="0" applyNumberFormat="1"/>
    <xf numFmtId="43" fontId="0" fillId="0" borderId="7" xfId="1" applyFont="1" applyFill="1" applyBorder="1" applyAlignment="1"/>
    <xf numFmtId="0" fontId="0" fillId="0" borderId="8" xfId="0" applyBorder="1"/>
    <xf numFmtId="165" fontId="0" fillId="0" borderId="2" xfId="1" applyNumberFormat="1" applyFont="1" applyFill="1" applyBorder="1" applyAlignment="1"/>
    <xf numFmtId="165" fontId="0" fillId="0" borderId="9" xfId="1" applyNumberFormat="1" applyFont="1" applyFill="1" applyBorder="1" applyAlignment="1"/>
    <xf numFmtId="43" fontId="0" fillId="0" borderId="6" xfId="1" applyFont="1" applyBorder="1"/>
    <xf numFmtId="43" fontId="0" fillId="0" borderId="8" xfId="1" applyFont="1" applyBorder="1"/>
    <xf numFmtId="43" fontId="0" fillId="0" borderId="20" xfId="1" applyFont="1" applyBorder="1"/>
    <xf numFmtId="43" fontId="0" fillId="0" borderId="0" xfId="1" applyFont="1" applyFill="1" applyBorder="1"/>
    <xf numFmtId="43" fontId="0" fillId="0" borderId="7" xfId="1" applyFont="1" applyFill="1" applyBorder="1"/>
    <xf numFmtId="10" fontId="0" fillId="0" borderId="0" xfId="2" applyNumberFormat="1" applyFont="1" applyBorder="1"/>
    <xf numFmtId="43" fontId="3" fillId="9" borderId="0" xfId="0" applyNumberFormat="1" applyFont="1" applyFill="1"/>
    <xf numFmtId="43" fontId="3" fillId="9" borderId="2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1" xfId="1" applyFont="1" applyBorder="1"/>
    <xf numFmtId="0" fontId="4" fillId="0" borderId="0" xfId="0" applyFont="1" applyAlignment="1">
      <alignment horizontal="center"/>
    </xf>
    <xf numFmtId="166" fontId="0" fillId="0" borderId="0" xfId="1" applyNumberFormat="1" applyFont="1" applyBorder="1"/>
    <xf numFmtId="10" fontId="3" fillId="0" borderId="0" xfId="2" applyNumberFormat="1" applyFont="1" applyBorder="1"/>
    <xf numFmtId="43" fontId="0" fillId="0" borderId="20" xfId="0" applyNumberFormat="1" applyBorder="1"/>
    <xf numFmtId="0" fontId="3" fillId="16" borderId="6" xfId="0" applyFont="1" applyFill="1" applyBorder="1"/>
    <xf numFmtId="0" fontId="3" fillId="16" borderId="8" xfId="0" applyFont="1" applyFill="1" applyBorder="1"/>
    <xf numFmtId="10" fontId="0" fillId="0" borderId="7" xfId="2" applyNumberFormat="1" applyFont="1" applyBorder="1"/>
    <xf numFmtId="0" fontId="0" fillId="0" borderId="0" xfId="0" applyAlignment="1">
      <alignment horizontal="center"/>
    </xf>
    <xf numFmtId="43" fontId="0" fillId="0" borderId="9" xfId="1" applyFont="1" applyFill="1" applyBorder="1" applyAlignment="1"/>
    <xf numFmtId="43" fontId="0" fillId="0" borderId="5" xfId="1" applyFont="1" applyFill="1" applyBorder="1"/>
    <xf numFmtId="0" fontId="3" fillId="0" borderId="6" xfId="0" applyFont="1" applyBorder="1"/>
    <xf numFmtId="0" fontId="3" fillId="0" borderId="21" xfId="0" applyFont="1" applyBorder="1"/>
    <xf numFmtId="10" fontId="3" fillId="0" borderId="7" xfId="2" applyNumberFormat="1" applyFont="1" applyBorder="1"/>
    <xf numFmtId="166" fontId="0" fillId="0" borderId="7" xfId="1" applyNumberFormat="1" applyFont="1" applyBorder="1"/>
    <xf numFmtId="0" fontId="0" fillId="0" borderId="21" xfId="0" applyBorder="1"/>
    <xf numFmtId="43" fontId="0" fillId="0" borderId="22" xfId="0" applyNumberFormat="1" applyBorder="1"/>
    <xf numFmtId="0" fontId="0" fillId="0" borderId="5" xfId="0" applyBorder="1"/>
    <xf numFmtId="0" fontId="0" fillId="0" borderId="13" xfId="0" applyBorder="1"/>
    <xf numFmtId="43" fontId="0" fillId="0" borderId="0" xfId="2" applyNumberFormat="1" applyFont="1" applyFill="1" applyBorder="1"/>
    <xf numFmtId="43" fontId="7" fillId="0" borderId="0" xfId="0" applyNumberFormat="1" applyFont="1" applyAlignment="1">
      <alignment horizontal="center" vertical="top"/>
    </xf>
    <xf numFmtId="43" fontId="7" fillId="0" borderId="0" xfId="0" applyNumberFormat="1" applyFont="1" applyAlignment="1">
      <alignment horizontal="center" vertical="center"/>
    </xf>
    <xf numFmtId="9" fontId="0" fillId="0" borderId="13" xfId="2" applyFont="1" applyFill="1" applyBorder="1"/>
    <xf numFmtId="43" fontId="7" fillId="0" borderId="0" xfId="0" applyNumberFormat="1" applyFont="1" applyAlignment="1">
      <alignment horizontal="left"/>
    </xf>
    <xf numFmtId="43" fontId="0" fillId="0" borderId="0" xfId="2" applyNumberFormat="1" applyFont="1" applyFill="1" applyBorder="1" applyAlignment="1">
      <alignment horizontal="left"/>
    </xf>
    <xf numFmtId="39" fontId="10" fillId="0" borderId="13" xfId="0" applyNumberFormat="1" applyFont="1" applyBorder="1"/>
    <xf numFmtId="39" fontId="11" fillId="0" borderId="13" xfId="0" applyNumberFormat="1" applyFont="1" applyBorder="1"/>
    <xf numFmtId="39" fontId="11" fillId="0" borderId="13" xfId="0" applyNumberFormat="1" applyFont="1" applyBorder="1" applyAlignment="1">
      <alignment horizontal="center" vertical="center"/>
    </xf>
    <xf numFmtId="39" fontId="1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6" xfId="0" applyFont="1" applyBorder="1"/>
    <xf numFmtId="43" fontId="15" fillId="0" borderId="0" xfId="1" applyFont="1" applyBorder="1"/>
    <xf numFmtId="43" fontId="15" fillId="0" borderId="7" xfId="1" applyFont="1" applyFill="1" applyBorder="1"/>
    <xf numFmtId="43" fontId="15" fillId="0" borderId="0" xfId="1" applyFont="1" applyFill="1" applyBorder="1" applyAlignment="1"/>
    <xf numFmtId="43" fontId="15" fillId="0" borderId="7" xfId="1" applyFont="1" applyFill="1" applyBorder="1" applyAlignment="1"/>
    <xf numFmtId="0" fontId="15" fillId="0" borderId="8" xfId="0" applyFont="1" applyBorder="1"/>
    <xf numFmtId="165" fontId="15" fillId="0" borderId="2" xfId="1" applyNumberFormat="1" applyFont="1" applyFill="1" applyBorder="1" applyAlignment="1"/>
    <xf numFmtId="0" fontId="15" fillId="0" borderId="2" xfId="0" applyFont="1" applyBorder="1"/>
    <xf numFmtId="0" fontId="15" fillId="0" borderId="9" xfId="0" applyFont="1" applyBorder="1"/>
    <xf numFmtId="43" fontId="15" fillId="0" borderId="0" xfId="0" applyNumberFormat="1" applyFont="1"/>
    <xf numFmtId="4" fontId="15" fillId="0" borderId="0" xfId="0" applyNumberFormat="1" applyFont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4" xfId="0" applyFont="1" applyBorder="1"/>
    <xf numFmtId="4" fontId="15" fillId="0" borderId="1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0" fontId="15" fillId="0" borderId="14" xfId="0" applyFont="1" applyBorder="1"/>
    <xf numFmtId="9" fontId="15" fillId="0" borderId="15" xfId="2" applyFont="1" applyBorder="1" applyAlignment="1">
      <alignment horizontal="center" vertical="center"/>
    </xf>
    <xf numFmtId="43" fontId="15" fillId="0" borderId="0" xfId="1" applyFont="1" applyBorder="1" applyAlignment="1">
      <alignment wrapText="1"/>
    </xf>
    <xf numFmtId="43" fontId="15" fillId="0" borderId="0" xfId="1" applyFont="1" applyBorder="1" applyAlignment="1"/>
    <xf numFmtId="9" fontId="0" fillId="18" borderId="13" xfId="2" applyFont="1" applyFill="1" applyBorder="1"/>
    <xf numFmtId="39" fontId="10" fillId="18" borderId="13" xfId="2" applyNumberFormat="1" applyFont="1" applyFill="1" applyBorder="1" applyAlignment="1">
      <alignment horizontal="center" vertical="center"/>
    </xf>
    <xf numFmtId="39" fontId="11" fillId="18" borderId="13" xfId="0" applyNumberFormat="1" applyFont="1" applyFill="1" applyBorder="1" applyAlignment="1">
      <alignment horizontal="center" vertical="center"/>
    </xf>
    <xf numFmtId="39" fontId="10" fillId="18" borderId="13" xfId="0" applyNumberFormat="1" applyFont="1" applyFill="1" applyBorder="1" applyAlignment="1">
      <alignment horizontal="center" vertical="center"/>
    </xf>
    <xf numFmtId="0" fontId="15" fillId="18" borderId="19" xfId="0" applyFont="1" applyFill="1" applyBorder="1"/>
    <xf numFmtId="0" fontId="15" fillId="18" borderId="18" xfId="0" applyFont="1" applyFill="1" applyBorder="1" applyAlignment="1">
      <alignment wrapText="1"/>
    </xf>
    <xf numFmtId="0" fontId="15" fillId="18" borderId="16" xfId="0" applyFont="1" applyFill="1" applyBorder="1"/>
    <xf numFmtId="9" fontId="15" fillId="18" borderId="17" xfId="2" applyFont="1" applyFill="1" applyBorder="1" applyAlignment="1">
      <alignment horizontal="center" vertical="center"/>
    </xf>
    <xf numFmtId="167" fontId="10" fillId="18" borderId="13" xfId="2" applyNumberFormat="1" applyFont="1" applyFill="1" applyBorder="1" applyAlignment="1">
      <alignment horizontal="center" vertical="center"/>
    </xf>
    <xf numFmtId="167" fontId="11" fillId="0" borderId="13" xfId="2" applyNumberFormat="1" applyFont="1" applyBorder="1" applyAlignment="1">
      <alignment horizontal="center" vertical="center"/>
    </xf>
    <xf numFmtId="167" fontId="10" fillId="0" borderId="13" xfId="2" applyNumberFormat="1" applyFont="1" applyFill="1" applyBorder="1" applyAlignment="1">
      <alignment horizontal="center" vertical="center"/>
    </xf>
    <xf numFmtId="0" fontId="0" fillId="14" borderId="0" xfId="0" applyFill="1"/>
    <xf numFmtId="43" fontId="15" fillId="18" borderId="19" xfId="1" applyFont="1" applyFill="1" applyBorder="1"/>
    <xf numFmtId="43" fontId="15" fillId="18" borderId="18" xfId="1" applyFont="1" applyFill="1" applyBorder="1" applyAlignment="1">
      <alignment wrapText="1"/>
    </xf>
    <xf numFmtId="0" fontId="15" fillId="18" borderId="14" xfId="0" applyFont="1" applyFill="1" applyBorder="1"/>
    <xf numFmtId="9" fontId="15" fillId="18" borderId="15" xfId="2" applyFont="1" applyFill="1" applyBorder="1" applyAlignment="1">
      <alignment horizontal="center" vertical="center"/>
    </xf>
    <xf numFmtId="0" fontId="0" fillId="17" borderId="0" xfId="0" applyFill="1"/>
    <xf numFmtId="0" fontId="12" fillId="17" borderId="0" xfId="0" applyFont="1" applyFill="1" applyAlignment="1">
      <alignment horizontal="left" vertical="top"/>
    </xf>
    <xf numFmtId="0" fontId="17" fillId="17" borderId="0" xfId="0" applyFont="1" applyFill="1" applyAlignment="1">
      <alignment horizontal="left" vertical="center" wrapText="1" indent="2"/>
    </xf>
    <xf numFmtId="0" fontId="17" fillId="17" borderId="0" xfId="0" applyFont="1" applyFill="1" applyAlignment="1">
      <alignment horizontal="right" vertical="center"/>
    </xf>
    <xf numFmtId="0" fontId="18" fillId="17" borderId="0" xfId="0" applyFont="1" applyFill="1" applyAlignment="1">
      <alignment horizontal="left" vertical="top" wrapText="1"/>
    </xf>
    <xf numFmtId="0" fontId="12" fillId="17" borderId="0" xfId="0" applyFont="1" applyFill="1" applyAlignment="1">
      <alignment horizontal="right" vertical="top"/>
    </xf>
    <xf numFmtId="0" fontId="12" fillId="17" borderId="0" xfId="0" applyFont="1" applyFill="1" applyAlignment="1">
      <alignment horizontal="left" vertical="top" wrapText="1"/>
    </xf>
    <xf numFmtId="0" fontId="12" fillId="17" borderId="0" xfId="0" applyFont="1" applyFill="1" applyAlignment="1">
      <alignment horizontal="right" vertical="top" wrapText="1"/>
    </xf>
    <xf numFmtId="10" fontId="0" fillId="0" borderId="0" xfId="0" applyNumberFormat="1"/>
    <xf numFmtId="0" fontId="18" fillId="17" borderId="0" xfId="0" applyFont="1" applyFill="1" applyAlignment="1">
      <alignment horizontal="right" vertical="top" wrapText="1"/>
    </xf>
    <xf numFmtId="43" fontId="0" fillId="0" borderId="4" xfId="1" applyFont="1" applyFill="1" applyBorder="1"/>
    <xf numFmtId="0" fontId="12" fillId="17" borderId="6" xfId="0" applyFont="1" applyFill="1" applyBorder="1" applyAlignment="1">
      <alignment horizontal="left" vertical="top"/>
    </xf>
    <xf numFmtId="0" fontId="13" fillId="17" borderId="6" xfId="0" applyFont="1" applyFill="1" applyBorder="1" applyAlignment="1">
      <alignment horizontal="left" vertical="top"/>
    </xf>
    <xf numFmtId="0" fontId="13" fillId="17" borderId="8" xfId="0" applyFont="1" applyFill="1" applyBorder="1" applyAlignment="1">
      <alignment horizontal="left" vertical="top"/>
    </xf>
    <xf numFmtId="10" fontId="0" fillId="0" borderId="9" xfId="2" applyNumberFormat="1" applyFont="1" applyBorder="1"/>
    <xf numFmtId="10" fontId="3" fillId="0" borderId="7" xfId="0" applyNumberFormat="1" applyFont="1" applyBorder="1"/>
    <xf numFmtId="10" fontId="0" fillId="0" borderId="5" xfId="2" applyNumberFormat="1" applyFont="1" applyBorder="1"/>
    <xf numFmtId="0" fontId="12" fillId="17" borderId="4" xfId="0" applyFont="1" applyFill="1" applyBorder="1" applyAlignment="1">
      <alignment horizontal="left" vertical="top"/>
    </xf>
    <xf numFmtId="10" fontId="3" fillId="0" borderId="5" xfId="2" applyNumberFormat="1" applyFont="1" applyBorder="1"/>
    <xf numFmtId="0" fontId="19" fillId="0" borderId="0" xfId="0" applyFont="1" applyAlignment="1">
      <alignment horizontal="right" vertical="center" wrapText="1"/>
    </xf>
    <xf numFmtId="9" fontId="0" fillId="0" borderId="0" xfId="2" applyFont="1"/>
    <xf numFmtId="0" fontId="12" fillId="17" borderId="0" xfId="0" applyFont="1" applyFill="1" applyAlignment="1">
      <alignment horizontal="left" vertical="top" wrapText="1" indent="2"/>
    </xf>
    <xf numFmtId="0" fontId="13" fillId="17" borderId="0" xfId="0" applyFont="1" applyFill="1" applyAlignment="1">
      <alignment horizontal="left" vertical="top" wrapText="1" indent="2"/>
    </xf>
    <xf numFmtId="0" fontId="13" fillId="17" borderId="0" xfId="0" applyFont="1" applyFill="1" applyAlignment="1">
      <alignment horizontal="right" vertical="top" wrapText="1"/>
    </xf>
    <xf numFmtId="4" fontId="15" fillId="0" borderId="7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39" fontId="10" fillId="0" borderId="23" xfId="0" applyNumberFormat="1" applyFont="1" applyBorder="1"/>
    <xf numFmtId="39" fontId="10" fillId="0" borderId="18" xfId="0" applyNumberFormat="1" applyFont="1" applyBorder="1"/>
    <xf numFmtId="167" fontId="10" fillId="18" borderId="15" xfId="2" applyNumberFormat="1" applyFont="1" applyFill="1" applyBorder="1" applyAlignment="1">
      <alignment horizontal="center" vertical="center"/>
    </xf>
    <xf numFmtId="167" fontId="10" fillId="0" borderId="15" xfId="2" applyNumberFormat="1" applyFont="1" applyFill="1" applyBorder="1" applyAlignment="1">
      <alignment horizontal="center" vertical="center"/>
    </xf>
    <xf numFmtId="167" fontId="10" fillId="0" borderId="24" xfId="2" applyNumberFormat="1" applyFont="1" applyFill="1" applyBorder="1" applyAlignment="1">
      <alignment horizontal="center" vertical="center"/>
    </xf>
    <xf numFmtId="167" fontId="10" fillId="0" borderId="17" xfId="2" applyNumberFormat="1" applyFont="1" applyFill="1" applyBorder="1" applyAlignment="1">
      <alignment horizontal="center" vertical="center"/>
    </xf>
    <xf numFmtId="43" fontId="0" fillId="0" borderId="9" xfId="1" applyFont="1" applyBorder="1"/>
    <xf numFmtId="0" fontId="20" fillId="0" borderId="0" xfId="0" applyFont="1"/>
    <xf numFmtId="0" fontId="3" fillId="0" borderId="0" xfId="0" applyFont="1"/>
    <xf numFmtId="0" fontId="13" fillId="17" borderId="0" xfId="0" applyFont="1" applyFill="1" applyAlignment="1">
      <alignment horizontal="left" vertical="top"/>
    </xf>
    <xf numFmtId="43" fontId="11" fillId="18" borderId="13" xfId="1" applyFont="1" applyFill="1" applyBorder="1" applyAlignment="1">
      <alignment horizontal="center" vertical="center"/>
    </xf>
    <xf numFmtId="43" fontId="11" fillId="0" borderId="13" xfId="1" applyFont="1" applyBorder="1" applyAlignment="1">
      <alignment horizontal="center" vertical="center"/>
    </xf>
    <xf numFmtId="167" fontId="0" fillId="0" borderId="0" xfId="0" applyNumberFormat="1"/>
    <xf numFmtId="43" fontId="11" fillId="18" borderId="13" xfId="0" applyNumberFormat="1" applyFont="1" applyFill="1" applyBorder="1" applyAlignment="1">
      <alignment horizontal="left"/>
    </xf>
    <xf numFmtId="43" fontId="11" fillId="0" borderId="13" xfId="0" applyNumberFormat="1" applyFont="1" applyBorder="1" applyAlignment="1">
      <alignment horizontal="left"/>
    </xf>
    <xf numFmtId="43" fontId="10" fillId="18" borderId="13" xfId="2" applyNumberFormat="1" applyFont="1" applyFill="1" applyBorder="1" applyAlignment="1">
      <alignment horizontal="left"/>
    </xf>
    <xf numFmtId="0" fontId="7" fillId="5" borderId="0" xfId="0" applyFont="1" applyFill="1"/>
    <xf numFmtId="43" fontId="0" fillId="0" borderId="0" xfId="1" applyFont="1" applyFill="1"/>
    <xf numFmtId="43" fontId="21" fillId="0" borderId="0" xfId="1" applyFont="1" applyFill="1"/>
    <xf numFmtId="14" fontId="0" fillId="0" borderId="0" xfId="1" applyNumberFormat="1" applyFont="1"/>
    <xf numFmtId="43" fontId="0" fillId="7" borderId="0" xfId="1" applyFont="1" applyFill="1"/>
    <xf numFmtId="43" fontId="0" fillId="2" borderId="0" xfId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43" fontId="0" fillId="4" borderId="0" xfId="1" applyFont="1" applyFill="1" applyAlignment="1">
      <alignment horizontal="center"/>
    </xf>
    <xf numFmtId="43" fontId="0" fillId="8" borderId="0" xfId="1" applyFont="1" applyFill="1" applyBorder="1" applyAlignment="1"/>
    <xf numFmtId="10" fontId="0" fillId="0" borderId="0" xfId="2" applyNumberFormat="1" applyFont="1" applyFill="1"/>
    <xf numFmtId="43" fontId="11" fillId="18" borderId="14" xfId="0" applyNumberFormat="1" applyFont="1" applyFill="1" applyBorder="1" applyAlignment="1">
      <alignment horizontal="left" vertical="center"/>
    </xf>
    <xf numFmtId="43" fontId="11" fillId="0" borderId="14" xfId="0" applyNumberFormat="1" applyFont="1" applyBorder="1" applyAlignment="1">
      <alignment horizontal="left" vertical="center"/>
    </xf>
    <xf numFmtId="43" fontId="11" fillId="18" borderId="16" xfId="0" applyNumberFormat="1" applyFont="1" applyFill="1" applyBorder="1" applyAlignment="1">
      <alignment horizontal="left" vertical="center"/>
    </xf>
    <xf numFmtId="43" fontId="21" fillId="20" borderId="6" xfId="1" applyFont="1" applyFill="1" applyBorder="1"/>
    <xf numFmtId="43" fontId="21" fillId="20" borderId="7" xfId="1" applyFont="1" applyFill="1" applyBorder="1"/>
    <xf numFmtId="43" fontId="21" fillId="20" borderId="8" xfId="1" applyFont="1" applyFill="1" applyBorder="1"/>
    <xf numFmtId="43" fontId="21" fillId="20" borderId="9" xfId="1" applyFont="1" applyFill="1" applyBorder="1"/>
    <xf numFmtId="43" fontId="21" fillId="19" borderId="6" xfId="1" applyFont="1" applyFill="1" applyBorder="1"/>
    <xf numFmtId="43" fontId="21" fillId="19" borderId="7" xfId="1" applyFont="1" applyFill="1" applyBorder="1"/>
    <xf numFmtId="43" fontId="21" fillId="19" borderId="8" xfId="1" applyFont="1" applyFill="1" applyBorder="1"/>
    <xf numFmtId="43" fontId="21" fillId="19" borderId="9" xfId="1" applyFont="1" applyFill="1" applyBorder="1"/>
    <xf numFmtId="43" fontId="0" fillId="18" borderId="6" xfId="1" applyFont="1" applyFill="1" applyBorder="1"/>
    <xf numFmtId="43" fontId="0" fillId="18" borderId="7" xfId="1" applyFont="1" applyFill="1" applyBorder="1"/>
    <xf numFmtId="43" fontId="0" fillId="18" borderId="8" xfId="1" applyFont="1" applyFill="1" applyBorder="1"/>
    <xf numFmtId="43" fontId="0" fillId="18" borderId="9" xfId="1" applyFont="1" applyFill="1" applyBorder="1"/>
    <xf numFmtId="0" fontId="4" fillId="0" borderId="3" xfId="0" applyFont="1" applyBorder="1" applyAlignment="1">
      <alignment horizontal="centerContinuous"/>
    </xf>
    <xf numFmtId="43" fontId="2" fillId="0" borderId="0" xfId="1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3" fontId="11" fillId="18" borderId="14" xfId="0" applyNumberFormat="1" applyFont="1" applyFill="1" applyBorder="1"/>
    <xf numFmtId="43" fontId="11" fillId="0" borderId="14" xfId="0" applyNumberFormat="1" applyFont="1" applyBorder="1"/>
    <xf numFmtId="43" fontId="0" fillId="0" borderId="26" xfId="0" applyNumberFormat="1" applyBorder="1"/>
    <xf numFmtId="0" fontId="24" fillId="21" borderId="0" xfId="4" applyBorder="1"/>
    <xf numFmtId="43" fontId="11" fillId="19" borderId="19" xfId="0" applyNumberFormat="1" applyFont="1" applyFill="1" applyBorder="1" applyAlignment="1">
      <alignment horizontal="center" vertical="center"/>
    </xf>
    <xf numFmtId="43" fontId="11" fillId="0" borderId="14" xfId="0" applyNumberFormat="1" applyFont="1" applyBorder="1" applyAlignment="1">
      <alignment horizontal="left" vertical="center" wrapText="1"/>
    </xf>
    <xf numFmtId="43" fontId="11" fillId="19" borderId="23" xfId="0" applyNumberFormat="1" applyFont="1" applyFill="1" applyBorder="1" applyAlignment="1">
      <alignment horizontal="center" vertical="center"/>
    </xf>
    <xf numFmtId="43" fontId="11" fillId="19" borderId="18" xfId="0" applyNumberFormat="1" applyFont="1" applyFill="1" applyBorder="1" applyAlignment="1">
      <alignment horizontal="center" vertical="center"/>
    </xf>
    <xf numFmtId="43" fontId="11" fillId="0" borderId="16" xfId="0" applyNumberFormat="1" applyFont="1" applyBorder="1"/>
    <xf numFmtId="43" fontId="11" fillId="18" borderId="13" xfId="0" applyNumberFormat="1" applyFont="1" applyFill="1" applyBorder="1" applyAlignment="1">
      <alignment horizontal="left" vertical="center"/>
    </xf>
    <xf numFmtId="43" fontId="11" fillId="0" borderId="13" xfId="0" applyNumberFormat="1" applyFont="1" applyBorder="1" applyAlignment="1">
      <alignment horizontal="left" vertical="center"/>
    </xf>
    <xf numFmtId="43" fontId="11" fillId="0" borderId="0" xfId="0" applyNumberFormat="1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43" fontId="11" fillId="0" borderId="14" xfId="0" applyNumberFormat="1" applyFont="1" applyBorder="1" applyAlignment="1">
      <alignment vertical="center"/>
    </xf>
    <xf numFmtId="39" fontId="11" fillId="0" borderId="15" xfId="0" applyNumberFormat="1" applyFont="1" applyBorder="1" applyAlignment="1">
      <alignment horizontal="center" vertical="center" wrapText="1"/>
    </xf>
    <xf numFmtId="0" fontId="0" fillId="0" borderId="28" xfId="0" applyBorder="1"/>
    <xf numFmtId="167" fontId="0" fillId="0" borderId="0" xfId="2" applyNumberFormat="1" applyFont="1"/>
    <xf numFmtId="43" fontId="0" fillId="0" borderId="0" xfId="1" applyFont="1" applyBorder="1" applyAlignment="1"/>
    <xf numFmtId="43" fontId="0" fillId="0" borderId="13" xfId="1" applyFont="1" applyBorder="1" applyAlignment="1">
      <alignment horizontal="center" vertical="center"/>
    </xf>
    <xf numFmtId="43" fontId="0" fillId="0" borderId="13" xfId="1" applyFont="1" applyBorder="1" applyAlignment="1">
      <alignment horizontal="left"/>
    </xf>
    <xf numFmtId="43" fontId="0" fillId="0" borderId="15" xfId="1" applyFont="1" applyBorder="1" applyAlignment="1">
      <alignment horizontal="center" vertical="center"/>
    </xf>
    <xf numFmtId="43" fontId="0" fillId="0" borderId="14" xfId="1" applyFont="1" applyBorder="1" applyAlignment="1">
      <alignment horizontal="left" vertical="center"/>
    </xf>
    <xf numFmtId="43" fontId="0" fillId="18" borderId="13" xfId="1" applyFont="1" applyFill="1" applyBorder="1" applyAlignment="1">
      <alignment horizontal="center" vertical="center"/>
    </xf>
    <xf numFmtId="43" fontId="0" fillId="18" borderId="15" xfId="1" applyFont="1" applyFill="1" applyBorder="1" applyAlignment="1">
      <alignment horizontal="center" vertical="center"/>
    </xf>
    <xf numFmtId="43" fontId="0" fillId="18" borderId="24" xfId="1" applyFont="1" applyFill="1" applyBorder="1" applyAlignment="1">
      <alignment horizontal="center" vertical="center"/>
    </xf>
    <xf numFmtId="43" fontId="0" fillId="18" borderId="17" xfId="1" applyFont="1" applyFill="1" applyBorder="1" applyAlignment="1">
      <alignment horizontal="center" vertical="center"/>
    </xf>
    <xf numFmtId="9" fontId="3" fillId="18" borderId="13" xfId="2" applyFont="1" applyFill="1" applyBorder="1" applyAlignment="1">
      <alignment horizontal="center" vertical="center"/>
    </xf>
    <xf numFmtId="9" fontId="3" fillId="0" borderId="13" xfId="2" applyFont="1" applyBorder="1" applyAlignment="1">
      <alignment horizontal="center" vertical="center"/>
    </xf>
    <xf numFmtId="9" fontId="3" fillId="18" borderId="24" xfId="2" applyFont="1" applyFill="1" applyBorder="1" applyAlignment="1">
      <alignment horizontal="center" vertical="center"/>
    </xf>
    <xf numFmtId="9" fontId="0" fillId="18" borderId="13" xfId="2" applyFont="1" applyFill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9" fontId="0" fillId="18" borderId="24" xfId="2" applyFont="1" applyFill="1" applyBorder="1" applyAlignment="1">
      <alignment horizontal="center" vertical="center"/>
    </xf>
    <xf numFmtId="43" fontId="21" fillId="0" borderId="0" xfId="1" applyFont="1" applyFill="1" applyBorder="1"/>
    <xf numFmtId="10" fontId="21" fillId="0" borderId="0" xfId="2" applyNumberFormat="1" applyFont="1" applyFill="1" applyBorder="1"/>
    <xf numFmtId="43" fontId="21" fillId="0" borderId="0" xfId="0" applyNumberFormat="1" applyFont="1"/>
    <xf numFmtId="3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9" fontId="11" fillId="0" borderId="29" xfId="0" applyNumberFormat="1" applyFont="1" applyBorder="1" applyAlignment="1">
      <alignment horizontal="center" vertical="center"/>
    </xf>
    <xf numFmtId="39" fontId="11" fillId="0" borderId="30" xfId="0" applyNumberFormat="1" applyFont="1" applyBorder="1" applyAlignment="1">
      <alignment horizontal="center" vertical="center"/>
    </xf>
    <xf numFmtId="39" fontId="11" fillId="0" borderId="31" xfId="0" applyNumberFormat="1" applyFont="1" applyBorder="1" applyAlignment="1">
      <alignment horizontal="center" vertical="center"/>
    </xf>
    <xf numFmtId="43" fontId="22" fillId="0" borderId="3" xfId="1" applyFont="1" applyFill="1" applyBorder="1" applyAlignment="1">
      <alignment horizontal="center"/>
    </xf>
    <xf numFmtId="43" fontId="23" fillId="0" borderId="0" xfId="1" applyFont="1" applyFill="1" applyBorder="1" applyAlignment="1"/>
    <xf numFmtId="43" fontId="23" fillId="0" borderId="2" xfId="1" applyFont="1" applyFill="1" applyBorder="1" applyAlignment="1"/>
    <xf numFmtId="43" fontId="0" fillId="0" borderId="0" xfId="0" applyNumberFormat="1" applyAlignment="1">
      <alignment horizontal="center"/>
    </xf>
    <xf numFmtId="0" fontId="23" fillId="0" borderId="0" xfId="0" applyFont="1"/>
    <xf numFmtId="43" fontId="23" fillId="0" borderId="0" xfId="1" applyFont="1" applyFill="1" applyBorder="1"/>
    <xf numFmtId="10" fontId="23" fillId="0" borderId="0" xfId="2" applyNumberFormat="1" applyFont="1" applyFill="1" applyBorder="1"/>
    <xf numFmtId="43" fontId="0" fillId="0" borderId="19" xfId="1" applyFont="1" applyFill="1" applyBorder="1"/>
    <xf numFmtId="0" fontId="0" fillId="0" borderId="18" xfId="0" applyBorder="1"/>
    <xf numFmtId="43" fontId="0" fillId="18" borderId="14" xfId="1" applyFont="1" applyFill="1" applyBorder="1"/>
    <xf numFmtId="43" fontId="0" fillId="0" borderId="14" xfId="1" applyFont="1" applyFill="1" applyBorder="1"/>
    <xf numFmtId="43" fontId="0" fillId="0" borderId="15" xfId="1" applyFont="1" applyFill="1" applyBorder="1"/>
    <xf numFmtId="43" fontId="0" fillId="0" borderId="16" xfId="1" applyFont="1" applyFill="1" applyBorder="1"/>
    <xf numFmtId="43" fontId="27" fillId="0" borderId="17" xfId="1" applyFont="1" applyFill="1" applyBorder="1"/>
    <xf numFmtId="43" fontId="0" fillId="18" borderId="15" xfId="1" applyFont="1" applyFill="1" applyBorder="1"/>
    <xf numFmtId="43" fontId="5" fillId="0" borderId="17" xfId="1" applyFont="1" applyFill="1" applyBorder="1"/>
    <xf numFmtId="43" fontId="3" fillId="18" borderId="15" xfId="1" applyFont="1" applyFill="1" applyBorder="1"/>
    <xf numFmtId="168" fontId="0" fillId="5" borderId="0" xfId="0" applyNumberFormat="1" applyFill="1"/>
    <xf numFmtId="43" fontId="4" fillId="0" borderId="0" xfId="1" applyFont="1" applyFill="1" applyBorder="1" applyAlignment="1">
      <alignment horizontal="centerContinuous"/>
    </xf>
    <xf numFmtId="43" fontId="4" fillId="0" borderId="0" xfId="1" applyFont="1" applyFill="1" applyBorder="1" applyAlignment="1">
      <alignment horizontal="center"/>
    </xf>
    <xf numFmtId="43" fontId="0" fillId="18" borderId="4" xfId="1" applyFont="1" applyFill="1" applyBorder="1"/>
    <xf numFmtId="43" fontId="0" fillId="18" borderId="5" xfId="1" applyFont="1" applyFill="1" applyBorder="1"/>
    <xf numFmtId="43" fontId="21" fillId="19" borderId="4" xfId="1" applyFont="1" applyFill="1" applyBorder="1"/>
    <xf numFmtId="43" fontId="21" fillId="19" borderId="5" xfId="1" applyFont="1" applyFill="1" applyBorder="1"/>
    <xf numFmtId="43" fontId="21" fillId="20" borderId="4" xfId="1" applyFont="1" applyFill="1" applyBorder="1"/>
    <xf numFmtId="43" fontId="21" fillId="20" borderId="5" xfId="1" applyFont="1" applyFill="1" applyBorder="1"/>
    <xf numFmtId="0" fontId="23" fillId="0" borderId="4" xfId="0" applyFont="1" applyBorder="1"/>
    <xf numFmtId="43" fontId="23" fillId="0" borderId="1" xfId="1" applyFont="1" applyFill="1" applyBorder="1"/>
    <xf numFmtId="43" fontId="23" fillId="0" borderId="5" xfId="1" applyFont="1" applyFill="1" applyBorder="1"/>
    <xf numFmtId="0" fontId="26" fillId="0" borderId="6" xfId="0" applyFont="1" applyBorder="1"/>
    <xf numFmtId="43" fontId="23" fillId="0" borderId="0" xfId="0" applyNumberFormat="1" applyFont="1"/>
    <xf numFmtId="43" fontId="23" fillId="0" borderId="7" xfId="0" applyNumberFormat="1" applyFont="1" applyBorder="1"/>
    <xf numFmtId="43" fontId="23" fillId="0" borderId="7" xfId="1" applyFont="1" applyFill="1" applyBorder="1"/>
    <xf numFmtId="10" fontId="23" fillId="0" borderId="7" xfId="2" applyNumberFormat="1" applyFont="1" applyFill="1" applyBorder="1"/>
    <xf numFmtId="0" fontId="26" fillId="0" borderId="8" xfId="0" applyFont="1" applyBorder="1"/>
    <xf numFmtId="43" fontId="23" fillId="0" borderId="2" xfId="0" applyNumberFormat="1" applyFont="1" applyBorder="1"/>
    <xf numFmtId="43" fontId="23" fillId="0" borderId="9" xfId="0" applyNumberFormat="1" applyFont="1" applyBorder="1"/>
    <xf numFmtId="0" fontId="21" fillId="0" borderId="0" xfId="0" applyFont="1"/>
    <xf numFmtId="0" fontId="21" fillId="0" borderId="4" xfId="0" applyFont="1" applyBorder="1"/>
    <xf numFmtId="0" fontId="21" fillId="0" borderId="1" xfId="0" applyFont="1" applyBorder="1"/>
    <xf numFmtId="0" fontId="21" fillId="0" borderId="5" xfId="0" applyFont="1" applyBorder="1"/>
    <xf numFmtId="0" fontId="21" fillId="0" borderId="0" xfId="4" applyFont="1" applyFill="1" applyBorder="1"/>
    <xf numFmtId="0" fontId="28" fillId="0" borderId="6" xfId="0" applyFont="1" applyBorder="1"/>
    <xf numFmtId="43" fontId="21" fillId="0" borderId="0" xfId="1" applyFont="1" applyFill="1" applyBorder="1" applyAlignment="1"/>
    <xf numFmtId="0" fontId="21" fillId="0" borderId="7" xfId="0" applyFont="1" applyBorder="1"/>
    <xf numFmtId="43" fontId="21" fillId="0" borderId="7" xfId="1" applyFont="1" applyFill="1" applyBorder="1"/>
    <xf numFmtId="0" fontId="28" fillId="0" borderId="8" xfId="0" applyFont="1" applyBorder="1"/>
    <xf numFmtId="43" fontId="21" fillId="0" borderId="2" xfId="1" applyFont="1" applyFill="1" applyBorder="1"/>
    <xf numFmtId="43" fontId="21" fillId="0" borderId="9" xfId="1" applyFont="1" applyFill="1" applyBorder="1"/>
    <xf numFmtId="9" fontId="21" fillId="0" borderId="6" xfId="2" applyFont="1" applyFill="1" applyBorder="1"/>
    <xf numFmtId="9" fontId="21" fillId="0" borderId="8" xfId="2" applyFont="1" applyFill="1" applyBorder="1"/>
    <xf numFmtId="0" fontId="21" fillId="0" borderId="2" xfId="0" applyFont="1" applyBorder="1"/>
    <xf numFmtId="0" fontId="21" fillId="0" borderId="26" xfId="0" applyFont="1" applyBorder="1"/>
    <xf numFmtId="0" fontId="21" fillId="0" borderId="27" xfId="0" applyFont="1" applyBorder="1"/>
    <xf numFmtId="0" fontId="21" fillId="0" borderId="9" xfId="0" applyFont="1" applyBorder="1"/>
    <xf numFmtId="9" fontId="21" fillId="0" borderId="0" xfId="2" applyFont="1" applyFill="1" applyBorder="1"/>
    <xf numFmtId="9" fontId="21" fillId="0" borderId="25" xfId="2" applyFont="1" applyFill="1" applyBorder="1"/>
    <xf numFmtId="0" fontId="21" fillId="0" borderId="0" xfId="0" applyFont="1" applyAlignment="1">
      <alignment horizontal="center"/>
    </xf>
    <xf numFmtId="43" fontId="10" fillId="0" borderId="20" xfId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2" fontId="11" fillId="18" borderId="13" xfId="1" applyNumberFormat="1" applyFont="1" applyFill="1" applyBorder="1" applyAlignment="1">
      <alignment horizontal="center" vertical="center"/>
    </xf>
    <xf numFmtId="2" fontId="11" fillId="0" borderId="13" xfId="1" applyNumberFormat="1" applyFont="1" applyBorder="1" applyAlignment="1">
      <alignment horizontal="center" vertical="center"/>
    </xf>
    <xf numFmtId="2" fontId="11" fillId="0" borderId="24" xfId="1" applyNumberFormat="1" applyFont="1" applyBorder="1" applyAlignment="1">
      <alignment horizontal="center" vertical="center"/>
    </xf>
    <xf numFmtId="2" fontId="11" fillId="18" borderId="13" xfId="1" applyNumberFormat="1" applyFont="1" applyFill="1" applyBorder="1" applyAlignment="1">
      <alignment horizontal="right" vertical="center"/>
    </xf>
    <xf numFmtId="2" fontId="25" fillId="18" borderId="13" xfId="1" applyNumberFormat="1" applyFont="1" applyFill="1" applyBorder="1" applyAlignment="1">
      <alignment horizontal="center" vertical="center"/>
    </xf>
    <xf numFmtId="2" fontId="11" fillId="18" borderId="15" xfId="1" applyNumberFormat="1" applyFont="1" applyFill="1" applyBorder="1" applyAlignment="1">
      <alignment horizontal="center" vertical="center"/>
    </xf>
    <xf numFmtId="2" fontId="11" fillId="0" borderId="13" xfId="1" applyNumberFormat="1" applyFont="1" applyBorder="1" applyAlignment="1">
      <alignment horizontal="right" vertical="center"/>
    </xf>
    <xf numFmtId="2" fontId="25" fillId="0" borderId="13" xfId="1" applyNumberFormat="1" applyFont="1" applyBorder="1" applyAlignment="1">
      <alignment horizontal="center" vertical="center"/>
    </xf>
    <xf numFmtId="2" fontId="11" fillId="0" borderId="15" xfId="1" applyNumberFormat="1" applyFont="1" applyBorder="1" applyAlignment="1">
      <alignment horizontal="center" vertical="center"/>
    </xf>
    <xf numFmtId="2" fontId="25" fillId="0" borderId="13" xfId="1" applyNumberFormat="1" applyFont="1" applyBorder="1" applyAlignment="1">
      <alignment horizontal="right" vertical="center"/>
    </xf>
    <xf numFmtId="2" fontId="11" fillId="0" borderId="24" xfId="1" applyNumberFormat="1" applyFont="1" applyBorder="1" applyAlignment="1">
      <alignment horizontal="right" vertical="center"/>
    </xf>
    <xf numFmtId="2" fontId="11" fillId="0" borderId="17" xfId="1" applyNumberFormat="1" applyFont="1" applyBorder="1" applyAlignment="1">
      <alignment horizontal="center" vertical="center"/>
    </xf>
    <xf numFmtId="2" fontId="25" fillId="0" borderId="24" xfId="1" applyNumberFormat="1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21" fillId="19" borderId="2" xfId="0" applyFont="1" applyFill="1" applyBorder="1" applyAlignment="1">
      <alignment horizontal="center"/>
    </xf>
    <xf numFmtId="0" fontId="21" fillId="20" borderId="2" xfId="0" applyFont="1" applyFill="1" applyBorder="1" applyAlignment="1">
      <alignment horizontal="center"/>
    </xf>
    <xf numFmtId="43" fontId="0" fillId="10" borderId="4" xfId="1" applyFont="1" applyFill="1" applyBorder="1" applyAlignment="1">
      <alignment horizontal="center"/>
    </xf>
    <xf numFmtId="43" fontId="0" fillId="10" borderId="1" xfId="1" applyFont="1" applyFill="1" applyBorder="1" applyAlignment="1">
      <alignment horizontal="center"/>
    </xf>
    <xf numFmtId="43" fontId="0" fillId="10" borderId="5" xfId="1" applyFont="1" applyFill="1" applyBorder="1" applyAlignment="1">
      <alignment horizontal="center"/>
    </xf>
    <xf numFmtId="43" fontId="0" fillId="4" borderId="10" xfId="1" applyFont="1" applyFill="1" applyBorder="1" applyAlignment="1">
      <alignment horizontal="center"/>
    </xf>
    <xf numFmtId="43" fontId="0" fillId="4" borderId="11" xfId="1" applyFont="1" applyFill="1" applyBorder="1" applyAlignment="1">
      <alignment horizontal="center"/>
    </xf>
    <xf numFmtId="43" fontId="0" fillId="4" borderId="12" xfId="1" applyFont="1" applyFill="1" applyBorder="1" applyAlignment="1">
      <alignment horizontal="center"/>
    </xf>
    <xf numFmtId="43" fontId="0" fillId="15" borderId="10" xfId="1" applyFont="1" applyFill="1" applyBorder="1"/>
    <xf numFmtId="43" fontId="0" fillId="15" borderId="11" xfId="1" applyFont="1" applyFill="1" applyBorder="1"/>
    <xf numFmtId="43" fontId="0" fillId="15" borderId="12" xfId="1" applyFont="1" applyFill="1" applyBorder="1"/>
    <xf numFmtId="43" fontId="0" fillId="15" borderId="10" xfId="1" applyFont="1" applyFill="1" applyBorder="1" applyAlignment="1">
      <alignment horizontal="center"/>
    </xf>
    <xf numFmtId="43" fontId="0" fillId="15" borderId="11" xfId="1" applyFont="1" applyFill="1" applyBorder="1" applyAlignment="1">
      <alignment horizontal="center"/>
    </xf>
    <xf numFmtId="43" fontId="0" fillId="15" borderId="12" xfId="1" applyFont="1" applyFill="1" applyBorder="1" applyAlignment="1">
      <alignment horizontal="center"/>
    </xf>
    <xf numFmtId="43" fontId="0" fillId="11" borderId="0" xfId="1" applyFont="1" applyFill="1" applyAlignment="1">
      <alignment horizontal="center"/>
    </xf>
    <xf numFmtId="43" fontId="0" fillId="11" borderId="0" xfId="1" applyFont="1" applyFill="1"/>
    <xf numFmtId="43" fontId="0" fillId="12" borderId="0" xfId="1" applyFont="1" applyFill="1" applyAlignment="1">
      <alignment horizontal="center" vertical="center"/>
    </xf>
    <xf numFmtId="43" fontId="10" fillId="18" borderId="21" xfId="1" applyFont="1" applyFill="1" applyBorder="1" applyAlignment="1">
      <alignment horizontal="center"/>
    </xf>
    <xf numFmtId="43" fontId="10" fillId="18" borderId="2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18" borderId="14" xfId="1" applyFont="1" applyFill="1" applyBorder="1" applyAlignment="1">
      <alignment horizontal="left" vertical="center"/>
    </xf>
    <xf numFmtId="43" fontId="0" fillId="18" borderId="13" xfId="1" applyFont="1" applyFill="1" applyBorder="1" applyAlignment="1">
      <alignment horizontal="left" vertical="center"/>
    </xf>
    <xf numFmtId="43" fontId="0" fillId="0" borderId="14" xfId="1" applyFont="1" applyBorder="1" applyAlignment="1">
      <alignment horizontal="left" vertical="center"/>
    </xf>
    <xf numFmtId="43" fontId="0" fillId="0" borderId="13" xfId="1" applyFont="1" applyBorder="1" applyAlignment="1">
      <alignment horizontal="left" vertical="center"/>
    </xf>
    <xf numFmtId="43" fontId="0" fillId="18" borderId="16" xfId="1" applyFont="1" applyFill="1" applyBorder="1" applyAlignment="1">
      <alignment horizontal="left" vertical="center"/>
    </xf>
    <xf numFmtId="43" fontId="0" fillId="18" borderId="24" xfId="1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18" borderId="19" xfId="1" applyFont="1" applyFill="1" applyBorder="1" applyAlignment="1">
      <alignment horizontal="center" vertical="center"/>
    </xf>
    <xf numFmtId="43" fontId="0" fillId="18" borderId="23" xfId="1" applyFont="1" applyFill="1" applyBorder="1" applyAlignment="1">
      <alignment horizontal="center" vertical="center"/>
    </xf>
    <xf numFmtId="43" fontId="0" fillId="18" borderId="18" xfId="1" applyFont="1" applyFill="1" applyBorder="1" applyAlignment="1">
      <alignment horizontal="center" vertical="center"/>
    </xf>
    <xf numFmtId="43" fontId="10" fillId="18" borderId="32" xfId="1" applyFont="1" applyFill="1" applyBorder="1" applyAlignment="1">
      <alignment horizontal="center"/>
    </xf>
    <xf numFmtId="43" fontId="10" fillId="18" borderId="3" xfId="1" applyFont="1" applyFill="1" applyBorder="1" applyAlignment="1">
      <alignment horizontal="center"/>
    </xf>
    <xf numFmtId="43" fontId="10" fillId="18" borderId="33" xfId="1" applyFont="1" applyFill="1" applyBorder="1" applyAlignment="1">
      <alignment horizontal="center"/>
    </xf>
    <xf numFmtId="43" fontId="0" fillId="19" borderId="4" xfId="1" applyFont="1" applyFill="1" applyBorder="1" applyAlignment="1">
      <alignment horizontal="center"/>
    </xf>
    <xf numFmtId="43" fontId="0" fillId="19" borderId="1" xfId="1" applyFont="1" applyFill="1" applyBorder="1" applyAlignment="1">
      <alignment horizontal="center"/>
    </xf>
    <xf numFmtId="43" fontId="0" fillId="19" borderId="5" xfId="1" applyFont="1" applyFill="1" applyBorder="1" applyAlignment="1">
      <alignment horizontal="center"/>
    </xf>
    <xf numFmtId="43" fontId="7" fillId="18" borderId="13" xfId="0" applyNumberFormat="1" applyFont="1" applyFill="1" applyBorder="1" applyAlignment="1">
      <alignment horizontal="left"/>
    </xf>
    <xf numFmtId="43" fontId="7" fillId="0" borderId="13" xfId="0" applyNumberFormat="1" applyFont="1" applyBorder="1" applyAlignment="1">
      <alignment horizontal="left"/>
    </xf>
    <xf numFmtId="43" fontId="10" fillId="18" borderId="14" xfId="2" applyNumberFormat="1" applyFont="1" applyFill="1" applyBorder="1" applyAlignment="1">
      <alignment horizontal="left"/>
    </xf>
    <xf numFmtId="43" fontId="10" fillId="18" borderId="13" xfId="2" applyNumberFormat="1" applyFont="1" applyFill="1" applyBorder="1" applyAlignment="1">
      <alignment horizontal="left"/>
    </xf>
    <xf numFmtId="43" fontId="11" fillId="0" borderId="14" xfId="0" applyNumberFormat="1" applyFont="1" applyBorder="1" applyAlignment="1">
      <alignment horizontal="left"/>
    </xf>
    <xf numFmtId="43" fontId="11" fillId="0" borderId="13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43" fontId="7" fillId="0" borderId="13" xfId="0" applyNumberFormat="1" applyFont="1" applyBorder="1" applyAlignment="1">
      <alignment horizontal="center" vertical="center"/>
    </xf>
    <xf numFmtId="43" fontId="11" fillId="0" borderId="19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0" fontId="0" fillId="18" borderId="4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43" fontId="10" fillId="19" borderId="13" xfId="1" applyFont="1" applyFill="1" applyBorder="1" applyAlignment="1">
      <alignment horizontal="center"/>
    </xf>
    <xf numFmtId="43" fontId="11" fillId="18" borderId="13" xfId="0" applyNumberFormat="1" applyFont="1" applyFill="1" applyBorder="1" applyAlignment="1">
      <alignment horizontal="left"/>
    </xf>
    <xf numFmtId="43" fontId="11" fillId="0" borderId="13" xfId="0" applyNumberFormat="1" applyFont="1" applyBorder="1" applyAlignment="1">
      <alignment horizontal="center" vertical="center"/>
    </xf>
    <xf numFmtId="9" fontId="0" fillId="18" borderId="13" xfId="2" applyFont="1" applyFill="1" applyBorder="1"/>
    <xf numFmtId="43" fontId="7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0" fillId="13" borderId="0" xfId="0" applyFill="1" applyAlignment="1">
      <alignment horizontal="center"/>
    </xf>
    <xf numFmtId="43" fontId="0" fillId="13" borderId="0" xfId="1" applyFont="1" applyFill="1" applyAlignment="1">
      <alignment horizontal="center"/>
    </xf>
    <xf numFmtId="43" fontId="21" fillId="0" borderId="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15" fillId="18" borderId="19" xfId="0" applyFont="1" applyFill="1" applyBorder="1"/>
    <xf numFmtId="0" fontId="15" fillId="18" borderId="14" xfId="0" applyFont="1" applyFill="1" applyBorder="1"/>
    <xf numFmtId="43" fontId="15" fillId="18" borderId="18" xfId="1" applyFont="1" applyFill="1" applyBorder="1" applyAlignment="1">
      <alignment wrapText="1"/>
    </xf>
    <xf numFmtId="43" fontId="15" fillId="18" borderId="15" xfId="1" applyFont="1" applyFill="1" applyBorder="1" applyAlignment="1">
      <alignment wrapText="1"/>
    </xf>
    <xf numFmtId="43" fontId="15" fillId="15" borderId="10" xfId="1" applyFont="1" applyFill="1" applyBorder="1" applyAlignment="1">
      <alignment horizontal="center"/>
    </xf>
    <xf numFmtId="43" fontId="15" fillId="15" borderId="11" xfId="1" applyFont="1" applyFill="1" applyBorder="1" applyAlignment="1">
      <alignment horizontal="center"/>
    </xf>
    <xf numFmtId="43" fontId="15" fillId="15" borderId="12" xfId="1" applyFont="1" applyFill="1" applyBorder="1" applyAlignment="1">
      <alignment horizontal="center"/>
    </xf>
    <xf numFmtId="0" fontId="0" fillId="17" borderId="0" xfId="0" applyFill="1" applyAlignment="1">
      <alignment horizontal="left" vertical="center"/>
    </xf>
    <xf numFmtId="0" fontId="0" fillId="0" borderId="0" xfId="0"/>
  </cellXfs>
  <cellStyles count="5">
    <cellStyle name="Comma" xfId="1" builtinId="3"/>
    <cellStyle name="Good" xfId="4" builtinId="26"/>
    <cellStyle name="Normal" xfId="0" builtinId="0"/>
    <cellStyle name="Normal 2" xfId="3" xr:uid="{882298DE-B116-49D5-B506-16283A66279A}"/>
    <cellStyle name="Percent" xfId="2" builtinId="5"/>
  </cellStyles>
  <dxfs count="0"/>
  <tableStyles count="0" defaultTableStyle="TableStyleMedium2" defaultPivotStyle="PivotStyleLight16"/>
  <colors>
    <mruColors>
      <color rgb="FFA1B9B5"/>
      <color rgb="FF16665F"/>
      <color rgb="FF1D7D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 Monthly returns of </a:t>
            </a:r>
            <a:r>
              <a:rPr lang="nb-NO" baseline="0"/>
              <a:t>WTI crude oil and WTI crude oil price development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'Oil beta'!$O$1</c:f>
              <c:strCache>
                <c:ptCount val="1"/>
                <c:pt idx="0">
                  <c:v>Average return of oil price</c:v>
                </c:pt>
              </c:strCache>
            </c:strRef>
          </c:tx>
          <c:spPr>
            <a:ln w="28575" cap="rnd">
              <a:solidFill>
                <a:srgbClr val="16665F"/>
              </a:solidFill>
              <a:round/>
            </a:ln>
            <a:effectLst/>
          </c:spPr>
          <c:marker>
            <c:symbol val="none"/>
          </c:marker>
          <c:cat>
            <c:numRef>
              <c:f>'CAPM regressions (finale1)'!$A$4:$A$64</c:f>
              <c:numCache>
                <c:formatCode>m/d/yyyy</c:formatCode>
                <c:ptCount val="61"/>
                <c:pt idx="0">
                  <c:v>43131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43251</c:v>
                </c:pt>
                <c:pt idx="5">
                  <c:v>43280</c:v>
                </c:pt>
                <c:pt idx="6">
                  <c:v>43312</c:v>
                </c:pt>
                <c:pt idx="7">
                  <c:v>43343</c:v>
                </c:pt>
                <c:pt idx="8">
                  <c:v>43371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43553</c:v>
                </c:pt>
                <c:pt idx="15">
                  <c:v>43585</c:v>
                </c:pt>
                <c:pt idx="16">
                  <c:v>43616</c:v>
                </c:pt>
                <c:pt idx="17">
                  <c:v>43644</c:v>
                </c:pt>
                <c:pt idx="18">
                  <c:v>43677</c:v>
                </c:pt>
                <c:pt idx="19">
                  <c:v>43707</c:v>
                </c:pt>
                <c:pt idx="20">
                  <c:v>43738</c:v>
                </c:pt>
                <c:pt idx="21">
                  <c:v>43769</c:v>
                </c:pt>
                <c:pt idx="22">
                  <c:v>43798</c:v>
                </c:pt>
                <c:pt idx="23">
                  <c:v>43830</c:v>
                </c:pt>
                <c:pt idx="24">
                  <c:v>43861</c:v>
                </c:pt>
                <c:pt idx="25">
                  <c:v>43889</c:v>
                </c:pt>
                <c:pt idx="26">
                  <c:v>43921</c:v>
                </c:pt>
                <c:pt idx="27">
                  <c:v>43951</c:v>
                </c:pt>
                <c:pt idx="28">
                  <c:v>43980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44134</c:v>
                </c:pt>
                <c:pt idx="34">
                  <c:v>44165</c:v>
                </c:pt>
                <c:pt idx="35">
                  <c:v>44196</c:v>
                </c:pt>
                <c:pt idx="36">
                  <c:v>44225</c:v>
                </c:pt>
                <c:pt idx="37">
                  <c:v>44253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44407</c:v>
                </c:pt>
                <c:pt idx="43">
                  <c:v>44439</c:v>
                </c:pt>
                <c:pt idx="44">
                  <c:v>44469</c:v>
                </c:pt>
                <c:pt idx="45">
                  <c:v>44498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44680</c:v>
                </c:pt>
                <c:pt idx="52">
                  <c:v>44712</c:v>
                </c:pt>
                <c:pt idx="53">
                  <c:v>44742</c:v>
                </c:pt>
                <c:pt idx="54">
                  <c:v>44771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44925</c:v>
                </c:pt>
                <c:pt idx="60">
                  <c:v>44957</c:v>
                </c:pt>
              </c:numCache>
            </c:numRef>
          </c:cat>
          <c:val>
            <c:numRef>
              <c:f>'Oil beta'!$O$3:$O$63</c:f>
              <c:numCache>
                <c:formatCode>_(* #,##0.00_);_(* \(#,##0.00\);_(* "-"??_);_(@_)</c:formatCode>
                <c:ptCount val="61"/>
                <c:pt idx="0">
                  <c:v>7.0756734803926857E-2</c:v>
                </c:pt>
                <c:pt idx="1">
                  <c:v>-5.1577391063500809E-2</c:v>
                </c:pt>
                <c:pt idx="2">
                  <c:v>5.2502175346425151E-2</c:v>
                </c:pt>
                <c:pt idx="3">
                  <c:v>5.4853426250895919E-2</c:v>
                </c:pt>
                <c:pt idx="4">
                  <c:v>-2.2416511568585491E-2</c:v>
                </c:pt>
                <c:pt idx="5">
                  <c:v>0.10065145885625368</c:v>
                </c:pt>
                <c:pt idx="6">
                  <c:v>-5.9167491094903518E-2</c:v>
                </c:pt>
                <c:pt idx="7">
                  <c:v>-1.2885677207109419E-3</c:v>
                </c:pt>
                <c:pt idx="8">
                  <c:v>4.8244238128849856E-2</c:v>
                </c:pt>
                <c:pt idx="9">
                  <c:v>-0.11473308398261095</c:v>
                </c:pt>
                <c:pt idx="10">
                  <c:v>-0.24869302301805254</c:v>
                </c:pt>
                <c:pt idx="11">
                  <c:v>-0.12090492705760339</c:v>
                </c:pt>
                <c:pt idx="12">
                  <c:v>0.17554036244624135</c:v>
                </c:pt>
                <c:pt idx="13">
                  <c:v>6.1815911336813002E-2</c:v>
                </c:pt>
                <c:pt idx="14">
                  <c:v>4.9771689938418774E-2</c:v>
                </c:pt>
                <c:pt idx="15">
                  <c:v>6.0800666101807344E-2</c:v>
                </c:pt>
                <c:pt idx="16">
                  <c:v>-0.17779418976022943</c:v>
                </c:pt>
                <c:pt idx="17">
                  <c:v>8.5062438543849039E-2</c:v>
                </c:pt>
                <c:pt idx="18">
                  <c:v>5.6492489537774805E-3</c:v>
                </c:pt>
                <c:pt idx="19">
                  <c:v>-6.1243625240718552E-2</c:v>
                </c:pt>
                <c:pt idx="20">
                  <c:v>-1.8870212764955339E-2</c:v>
                </c:pt>
                <c:pt idx="21">
                  <c:v>-1.6658958040549222E-3</c:v>
                </c:pt>
                <c:pt idx="22">
                  <c:v>2.1805719694480825E-2</c:v>
                </c:pt>
                <c:pt idx="23">
                  <c:v>0.10176515306609211</c:v>
                </c:pt>
                <c:pt idx="24">
                  <c:v>-0.16943830227944504</c:v>
                </c:pt>
                <c:pt idx="25">
                  <c:v>-0.14143129462726226</c:v>
                </c:pt>
                <c:pt idx="26">
                  <c:v>-0.78186608327241736</c:v>
                </c:pt>
                <c:pt idx="27">
                  <c:v>-8.346653102309004E-2</c:v>
                </c:pt>
                <c:pt idx="28">
                  <c:v>0.63326869751018822</c:v>
                </c:pt>
                <c:pt idx="29">
                  <c:v>0.10120990193151325</c:v>
                </c:pt>
                <c:pt idx="30">
                  <c:v>2.1414094503816355E-2</c:v>
                </c:pt>
                <c:pt idx="31">
                  <c:v>6.0214004418085998E-2</c:v>
                </c:pt>
                <c:pt idx="32">
                  <c:v>-6.1461042863767475E-2</c:v>
                </c:pt>
                <c:pt idx="33">
                  <c:v>-0.11800142735836686</c:v>
                </c:pt>
                <c:pt idx="34">
                  <c:v>0.24156314778969662</c:v>
                </c:pt>
                <c:pt idx="35">
                  <c:v>6.2827751149947708E-2</c:v>
                </c:pt>
                <c:pt idx="36">
                  <c:v>7.7681883479251493E-2</c:v>
                </c:pt>
                <c:pt idx="37">
                  <c:v>0.19681295556985953</c:v>
                </c:pt>
                <c:pt idx="38">
                  <c:v>-7.1266597435842932E-2</c:v>
                </c:pt>
                <c:pt idx="39">
                  <c:v>7.2053317640057568E-2</c:v>
                </c:pt>
                <c:pt idx="40">
                  <c:v>4.219255534438273E-2</c:v>
                </c:pt>
                <c:pt idx="41">
                  <c:v>0.10442521712383564</c:v>
                </c:pt>
                <c:pt idx="42">
                  <c:v>4.2019716181335683E-3</c:v>
                </c:pt>
                <c:pt idx="43">
                  <c:v>-7.4680402866209319E-2</c:v>
                </c:pt>
                <c:pt idx="44">
                  <c:v>9.1446941433232579E-2</c:v>
                </c:pt>
                <c:pt idx="45">
                  <c:v>0.10579936587731269</c:v>
                </c:pt>
                <c:pt idx="46">
                  <c:v>-0.23330630151987855</c:v>
                </c:pt>
                <c:pt idx="47">
                  <c:v>0.12790589834484553</c:v>
                </c:pt>
                <c:pt idx="48">
                  <c:v>0.1587557080055676</c:v>
                </c:pt>
                <c:pt idx="49">
                  <c:v>8.2387354196293325E-2</c:v>
                </c:pt>
                <c:pt idx="50">
                  <c:v>4.6539010249920132E-2</c:v>
                </c:pt>
                <c:pt idx="51">
                  <c:v>4.3037329041170913E-2</c:v>
                </c:pt>
                <c:pt idx="52">
                  <c:v>9.1054835718949553E-2</c:v>
                </c:pt>
                <c:pt idx="53">
                  <c:v>-6.3080324917401814E-2</c:v>
                </c:pt>
                <c:pt idx="54">
                  <c:v>-6.0200923738502915E-2</c:v>
                </c:pt>
                <c:pt idx="55">
                  <c:v>-0.11841211777234324</c:v>
                </c:pt>
                <c:pt idx="56">
                  <c:v>-0.11908871833878766</c:v>
                </c:pt>
                <c:pt idx="57">
                  <c:v>7.9214821335470129E-2</c:v>
                </c:pt>
                <c:pt idx="58">
                  <c:v>-7.2855301180255197E-2</c:v>
                </c:pt>
                <c:pt idx="59">
                  <c:v>-2.7383636728275473E-3</c:v>
                </c:pt>
                <c:pt idx="60">
                  <c:v>-1.7096582355665038E-2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9-44D0-B8EC-B6E52DE9B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266448"/>
        <c:axId val="855266928"/>
      </c:lineChart>
      <c:lineChart>
        <c:grouping val="standard"/>
        <c:varyColors val="0"/>
        <c:ser>
          <c:idx val="2"/>
          <c:order val="1"/>
          <c:tx>
            <c:strRef>
              <c:f>'Oil beta'!$P$1</c:f>
              <c:strCache>
                <c:ptCount val="1"/>
                <c:pt idx="0">
                  <c:v>oil price (rhs)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'Oil beta'!$P$3:$P$63</c:f>
              <c:numCache>
                <c:formatCode>[$USD]\ #,##0</c:formatCode>
                <c:ptCount val="61"/>
                <c:pt idx="0">
                  <c:v>497.81</c:v>
                </c:pt>
                <c:pt idx="1">
                  <c:v>485.76</c:v>
                </c:pt>
                <c:pt idx="2">
                  <c:v>509.6</c:v>
                </c:pt>
                <c:pt idx="3">
                  <c:v>549.32000000000005</c:v>
                </c:pt>
                <c:pt idx="4">
                  <c:v>548.64</c:v>
                </c:pt>
                <c:pt idx="5">
                  <c:v>604.35</c:v>
                </c:pt>
                <c:pt idx="6">
                  <c:v>569.41999999999996</c:v>
                </c:pt>
                <c:pt idx="7">
                  <c:v>583.72</c:v>
                </c:pt>
                <c:pt idx="8">
                  <c:v>596.5</c:v>
                </c:pt>
                <c:pt idx="9">
                  <c:v>548.92999999999995</c:v>
                </c:pt>
                <c:pt idx="10">
                  <c:v>438.16</c:v>
                </c:pt>
                <c:pt idx="11">
                  <c:v>390.79</c:v>
                </c:pt>
                <c:pt idx="12">
                  <c:v>453.1</c:v>
                </c:pt>
                <c:pt idx="13">
                  <c:v>489.02</c:v>
                </c:pt>
                <c:pt idx="14">
                  <c:v>517.9</c:v>
                </c:pt>
                <c:pt idx="15">
                  <c:v>552.66</c:v>
                </c:pt>
                <c:pt idx="16">
                  <c:v>468.32</c:v>
                </c:pt>
                <c:pt idx="17">
                  <c:v>496.64</c:v>
                </c:pt>
                <c:pt idx="18">
                  <c:v>514.47</c:v>
                </c:pt>
                <c:pt idx="19">
                  <c:v>501.75</c:v>
                </c:pt>
                <c:pt idx="20">
                  <c:v>491.28</c:v>
                </c:pt>
                <c:pt idx="21">
                  <c:v>495.6</c:v>
                </c:pt>
                <c:pt idx="22">
                  <c:v>508.09</c:v>
                </c:pt>
                <c:pt idx="23">
                  <c:v>536.73</c:v>
                </c:pt>
                <c:pt idx="24">
                  <c:v>475.27</c:v>
                </c:pt>
                <c:pt idx="25">
                  <c:v>423.95</c:v>
                </c:pt>
                <c:pt idx="26">
                  <c:v>215.06</c:v>
                </c:pt>
                <c:pt idx="27">
                  <c:v>192.54</c:v>
                </c:pt>
                <c:pt idx="28">
                  <c:v>344.97</c:v>
                </c:pt>
                <c:pt idx="29">
                  <c:v>378.84</c:v>
                </c:pt>
                <c:pt idx="30">
                  <c:v>364.24</c:v>
                </c:pt>
                <c:pt idx="31">
                  <c:v>369.77</c:v>
                </c:pt>
                <c:pt idx="32">
                  <c:v>374.92</c:v>
                </c:pt>
                <c:pt idx="33">
                  <c:v>340.39</c:v>
                </c:pt>
                <c:pt idx="34">
                  <c:v>401.56</c:v>
                </c:pt>
                <c:pt idx="35">
                  <c:v>413.37</c:v>
                </c:pt>
                <c:pt idx="36">
                  <c:v>446.29</c:v>
                </c:pt>
                <c:pt idx="37">
                  <c:v>547.12</c:v>
                </c:pt>
                <c:pt idx="38">
                  <c:v>505.01</c:v>
                </c:pt>
                <c:pt idx="39">
                  <c:v>528.23</c:v>
                </c:pt>
                <c:pt idx="40">
                  <c:v>551.73</c:v>
                </c:pt>
                <c:pt idx="41">
                  <c:v>633.51</c:v>
                </c:pt>
                <c:pt idx="42">
                  <c:v>653.16</c:v>
                </c:pt>
                <c:pt idx="43">
                  <c:v>597.28</c:v>
                </c:pt>
                <c:pt idx="44">
                  <c:v>656.26</c:v>
                </c:pt>
                <c:pt idx="45">
                  <c:v>706.94</c:v>
                </c:pt>
                <c:pt idx="46">
                  <c:v>602.99</c:v>
                </c:pt>
                <c:pt idx="47">
                  <c:v>663.22</c:v>
                </c:pt>
                <c:pt idx="48">
                  <c:v>785.95</c:v>
                </c:pt>
                <c:pt idx="49">
                  <c:v>841.73</c:v>
                </c:pt>
                <c:pt idx="50">
                  <c:v>876.85</c:v>
                </c:pt>
                <c:pt idx="51">
                  <c:v>975.35</c:v>
                </c:pt>
                <c:pt idx="52">
                  <c:v>1077.98</c:v>
                </c:pt>
                <c:pt idx="53">
                  <c:v>1063.6500000000001</c:v>
                </c:pt>
                <c:pt idx="54">
                  <c:v>980</c:v>
                </c:pt>
                <c:pt idx="55">
                  <c:v>893.67</c:v>
                </c:pt>
                <c:pt idx="56">
                  <c:v>871.13</c:v>
                </c:pt>
                <c:pt idx="57">
                  <c:v>899.64</c:v>
                </c:pt>
                <c:pt idx="58">
                  <c:v>802.18</c:v>
                </c:pt>
                <c:pt idx="59">
                  <c:v>790.34</c:v>
                </c:pt>
                <c:pt idx="60">
                  <c:v>787.77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9-44D0-B8EC-B6E52DE9B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12016"/>
        <c:axId val="1119800016"/>
      </c:lineChart>
      <c:dateAx>
        <c:axId val="855266448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5266928"/>
        <c:crosses val="autoZero"/>
        <c:auto val="1"/>
        <c:lblOffset val="100"/>
        <c:baseTimeUnit val="months"/>
        <c:majorUnit val="6"/>
        <c:majorTimeUnit val="months"/>
      </c:dateAx>
      <c:valAx>
        <c:axId val="855266928"/>
        <c:scaling>
          <c:orientation val="minMax"/>
          <c:min val="-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LOG Return</a:t>
                </a:r>
                <a:r>
                  <a:rPr lang="nb-NO" baseline="0"/>
                  <a:t> of  WTI crude oil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5266448"/>
        <c:crosses val="autoZero"/>
        <c:crossBetween val="between"/>
      </c:valAx>
      <c:valAx>
        <c:axId val="1119800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Price of WTI</a:t>
                </a:r>
                <a:r>
                  <a:rPr lang="nb-NO" baseline="0"/>
                  <a:t> crude oil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[$USD]\ 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9812016"/>
        <c:crosses val="max"/>
        <c:crossBetween val="between"/>
      </c:valAx>
      <c:catAx>
        <c:axId val="111981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80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29212795768951"/>
          <c:y val="0.69351487314085736"/>
          <c:w val="0.25403243234310424"/>
          <c:h val="0.1757824803149606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9"/>
          <c:order val="9"/>
          <c:tx>
            <c:strRef>
              <c:f>'ESG strategies and '!$C$199</c:f>
              <c:strCache>
                <c:ptCount val="1"/>
                <c:pt idx="0">
                  <c:v> DNB BARNEFOND A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135A-4E84-8AE3-D20E5DA50C95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135A-4E84-8AE3-D20E5DA50C95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135A-4E84-8AE3-D20E5DA50C9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'!$C$200:$C$213</c15:sqref>
                  </c15:fullRef>
                </c:ext>
              </c:extLst>
              <c:f>('ESG strategies and '!$C$200,'ESG strategies and '!$C$205,'ESG strategies and '!$C$210,'ESG strategies and '!$C$213)</c:f>
              <c:strCache>
                <c:ptCount val="4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  <c:pt idx="3">
                  <c:v>Utilities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'!$D$201:$D$213</c15:sqref>
                  </c15:fullRef>
                </c:ext>
              </c:extLst>
              <c:f>('ESG strategies and '!$D$201,'ESG strategies and '!$D$206,'ESG strategies and '!$D$211)</c:f>
              <c:numCache>
                <c:formatCode>0.00%</c:formatCode>
                <c:ptCount val="3"/>
                <c:pt idx="0">
                  <c:v>7.3399999999999993E-2</c:v>
                </c:pt>
                <c:pt idx="1">
                  <c:v>3.7699999999999997E-2</c:v>
                </c:pt>
                <c:pt idx="2">
                  <c:v>4.2099999999999999E-2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135A-4E84-8AE3-D20E5DA5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4-135A-4E84-8AE3-D20E5DA50C95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'!$D$18,'ESG strategies and '!$D$21)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  <c:pt idx="3">
                        <c:v>1.6500000000000001E-2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135A-4E84-8AE3-D20E5DA50C95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C917-46CF-B9EB-4835855D2DD1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135A-4E84-8AE3-D20E5DA50C95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'!$D$37,'ESG strategies and '!$D$40)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  <c:pt idx="3">
                        <c:v>0.16839999999999999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35A-4E84-8AE3-D20E5DA50C95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C917-46CF-B9EB-4835855D2DD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'!$D$57,'ESG strategies and '!$D$60)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  <c:pt idx="3">
                        <c:v>2.52E-2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35A-4E84-8AE3-D20E5DA50C95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135A-4E84-8AE3-D20E5DA50C9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35A-4E84-8AE3-D20E5DA50C95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C917-46CF-B9EB-4835855D2DD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135A-4E84-8AE3-D20E5DA50C95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135A-4E84-8AE3-D20E5DA50C95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'!$D$97,'ESG strategies and '!$D$100)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  <c:pt idx="3">
                        <c:v>0.1106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135A-4E84-8AE3-D20E5DA50C95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C917-46CF-B9EB-4835855D2DD1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D-135A-4E84-8AE3-D20E5DA50C95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'!$D$117,'ESG strategies and '!$D$120)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  <c:pt idx="3">
                        <c:v>3.2599999999999997E-2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35A-4E84-8AE3-D20E5DA50C95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4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C917-46CF-B9EB-4835855D2DD1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2-135A-4E84-8AE3-D20E5DA50C95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4-135A-4E84-8AE3-D20E5DA50C95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6-135A-4E84-8AE3-D20E5DA50C9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'!$D$139,'ESG strategies and '!$D$142)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  <c:pt idx="3">
                        <c:v>3.0299999999999997E-2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7-135A-4E84-8AE3-D20E5DA50C95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'!$C$149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3-C917-46CF-B9EB-4835855D2DD1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9.897130562732076E-2"/>
                        <c:y val="-0.10745426168255363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3969"/>
                              <a:gd name="adj2" fmla="val -46794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B-135A-4E84-8AE3-D20E5DA50C95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'!$D$150:$D$163</c15:sqref>
                        </c15:fullRef>
                        <c15:formulaRef>
                          <c15:sqref>('ESG strategies and '!$D$150,'ESG strategies and '!$D$155,'ESG strategies and '!$D$160,'ESG strategies and '!$D$163)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0.31630000000000003</c:v>
                      </c:pt>
                      <c:pt idx="1">
                        <c:v>0.45999999999999996</c:v>
                      </c:pt>
                      <c:pt idx="2">
                        <c:v>0.22369999999999998</c:v>
                      </c:pt>
                      <c:pt idx="3">
                        <c:v>3.7100000000000001E-2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135A-4E84-8AE3-D20E5DA50C95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'!$C$178</c15:sqref>
                        </c15:formulaRef>
                      </c:ext>
                    </c:extLst>
                    <c:strCache>
                      <c:ptCount val="1"/>
                      <c:pt idx="0">
                        <c:v> HANDELSBANKEN HALLBAR ENERGI (A1 NOK)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135A-4E84-8AE3-D20E5DA50C95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35A-4E84-8AE3-D20E5DA50C95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35A-4E84-8AE3-D20E5DA50C9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C917-46CF-B9EB-4835855D2DD1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'!$C$200:$C$213</c15:sqref>
                        </c15:fullRef>
                        <c15:formulaRef>
                          <c15:sqref>('ESG strategies and '!$C$200,'ESG strategies and '!$C$205,'ESG strategies and '!$C$210,'ESG strategies and '!$C$213)</c15:sqref>
                        </c15:formulaRef>
                      </c:ext>
                    </c:extLst>
                    <c:strCache>
                      <c:ptCount val="4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'!$D$179:$D$192</c15:sqref>
                        </c15:fullRef>
                        <c15:formulaRef>
                          <c15:sqref>('ESG strategies and '!$D$179,'ESG strategies and '!$D$184,'ESG strategies and '!$D$189,'ESG strategies and '!$D$192)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0.11899999999999999</c:v>
                      </c:pt>
                      <c:pt idx="1">
                        <c:v>0.55020000000000002</c:v>
                      </c:pt>
                      <c:pt idx="2">
                        <c:v>0.33090000000000003</c:v>
                      </c:pt>
                      <c:pt idx="3">
                        <c:v>0.22690000000000002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35A-4E84-8AE3-D20E5DA50C9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0"/>
          <c:order val="10"/>
          <c:tx>
            <c:strRef>
              <c:f>'ESG strategies and '!$C$222</c:f>
              <c:strCache>
                <c:ptCount val="1"/>
                <c:pt idx="0">
                  <c:v> DNB GRONT SKIFTE NORDEN A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A903-469C-82A9-A940B217D34F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C-A903-469C-82A9-A940B217D34F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E-A903-469C-82A9-A940B217D34F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D-A903-469C-82A9-A940B217D34F}"/>
                </c:ext>
              </c:extLst>
            </c:dLbl>
            <c:dLbl>
              <c:idx val="1"/>
              <c:layout>
                <c:manualLayout>
                  <c:x val="-0.16082837164439623"/>
                  <c:y val="-4.6051826435380132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2736"/>
                        <a:gd name="adj2" fmla="val -66185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6C-A903-469C-82A9-A940B217D34F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6E-A903-469C-82A9-A940B217D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'!$C$223:$C$236</c15:sqref>
                  </c15:fullRef>
                </c:ext>
              </c:extLst>
              <c:f>('ESG strategies and '!$C$223,'ESG strategies and '!$C$228,'ESG strategies and '!$C$233)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'!$D$223:$D$236</c15:sqref>
                  </c15:fullRef>
                </c:ext>
              </c:extLst>
              <c:f>('ESG strategies and '!$D$223,'ESG strategies and '!$D$228,'ESG strategies and '!$D$233)</c:f>
              <c:numCache>
                <c:formatCode>0.00%</c:formatCode>
                <c:ptCount val="3"/>
                <c:pt idx="0">
                  <c:v>0.28129999999999999</c:v>
                </c:pt>
                <c:pt idx="1">
                  <c:v>0.43149999999999999</c:v>
                </c:pt>
                <c:pt idx="2">
                  <c:v>0.28720000000000001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B-A903-469C-82A9-A940B217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903-469C-82A9-A940B217D34F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3.711423961024532E-2"/>
                        <c:y val="-4.2214174232431789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0964"/>
                              <a:gd name="adj2" fmla="val -421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A-A903-469C-82A9-A940B217D34F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F-A903-469C-82A9-A940B217D34F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A903-469C-82A9-A940B217D34F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3-A903-469C-82A9-A940B217D34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'!$D$40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8-A903-469C-82A9-A940B217D34F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A903-469C-82A9-A940B217D34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'!$D$60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1-A903-469C-82A9-A940B217D34F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A903-469C-82A9-A940B217D34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A903-469C-82A9-A940B217D34F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C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E-A903-469C-82A9-A940B217D34F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A-A903-469C-82A9-A940B217D34F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C-A903-469C-82A9-A940B217D34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'!$D$100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1-A903-469C-82A9-A940B217D34F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A903-469C-82A9-A940B217D34F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5-A903-469C-82A9-A940B217D34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'!$D$120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A-A903-469C-82A9-A940B217D34F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C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E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0-A903-469C-82A9-A940B217D34F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C-A903-469C-82A9-A940B217D34F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E-A903-469C-82A9-A940B217D34F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40-A903-469C-82A9-A940B217D34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  <c15:categoryFilterException>
                        <c15:sqref>'ESG strategies and '!$D$142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43-A903-469C-82A9-A940B217D34F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'!$C$149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7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A903-469C-82A9-A940B217D34F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9.897130562732076E-2"/>
                        <c:y val="-0.10745426168255363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3969"/>
                              <a:gd name="adj2" fmla="val -46794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47-A903-469C-82A9-A940B217D34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'!$D$150:$D$163</c15:sqref>
                        </c15:fullRef>
                        <c15:formulaRef>
                          <c15:sqref>('ESG strategies and '!$D$150,'ESG strategies and '!$D$155,'ESG strategies and '!$D$160)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0.31630000000000003</c:v>
                      </c:pt>
                      <c:pt idx="1">
                        <c:v>0.45999999999999996</c:v>
                      </c:pt>
                      <c:pt idx="2">
                        <c:v>0.22369999999999998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'!$D$163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4C-A903-469C-82A9-A940B217D34F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'!$C$178</c15:sqref>
                        </c15:formulaRef>
                      </c:ext>
                    </c:extLst>
                    <c:strCache>
                      <c:ptCount val="1"/>
                      <c:pt idx="0">
                        <c:v> HANDELSBANKEN HALLBAR ENERGI (A1 NOK)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0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2-A903-469C-82A9-A940B217D34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'!$D$179:$D$192</c15:sqref>
                        </c15:fullRef>
                        <c15:formulaRef>
                          <c15:sqref>('ESG strategies and '!$D$179,'ESG strategies and '!$D$184,'ESG strategies and '!$D$189)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0.11899999999999999</c:v>
                      </c:pt>
                      <c:pt idx="1">
                        <c:v>0.55020000000000002</c:v>
                      </c:pt>
                      <c:pt idx="2">
                        <c:v>0.33090000000000003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'!$D$192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5-A903-469C-82A9-A940B217D34F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'!$C$199</c15:sqref>
                        </c15:formulaRef>
                      </c:ext>
                    </c:extLst>
                    <c:strCache>
                      <c:ptCount val="1"/>
                      <c:pt idx="0">
                        <c:v> DNB BARNEFOND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A903-469C-82A9-A940B217D34F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903-469C-82A9-A940B217D34F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903-469C-82A9-A940B217D34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'!$C$223:$C$236</c15:sqref>
                        </c15:fullRef>
                        <c15:formulaRef>
                          <c15:sqref>('ESG strategies and '!$C$223,'ESG strategies and '!$C$228,'ESG strategies and '!$C$233)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'!$D$201:$D$213</c15:sqref>
                        </c15:fullRef>
                        <c15:formulaRef>
                          <c15:sqref>('ESG strategies and '!$D$201,'ESG strategies and '!$D$206,'ESG strategies and '!$D$211)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7.3399999999999993E-2</c:v>
                      </c:pt>
                      <c:pt idx="1">
                        <c:v>3.7699999999999997E-2</c:v>
                      </c:pt>
                      <c:pt idx="2">
                        <c:v>4.2099999999999999E-2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903-469C-82A9-A940B217D34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1"/>
          <c:order val="11"/>
          <c:tx>
            <c:strRef>
              <c:f>'ESG strategies and '!$C$244</c:f>
              <c:strCache>
                <c:ptCount val="1"/>
                <c:pt idx="0">
                  <c:v> DNB BARNEFOND A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4-A168-4AB6-80F8-1ED7EACE3372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A168-4AB6-80F8-1ED7EACE3372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A168-4AB6-80F8-1ED7EACE3372}"/>
              </c:ext>
            </c:extLst>
          </c:dPt>
          <c:dLbls>
            <c:dLbl>
              <c:idx val="1"/>
              <c:layout>
                <c:manualLayout>
                  <c:x val="-7.0104674819352203E-2"/>
                  <c:y val="-7.6753044058966879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2730"/>
                        <a:gd name="adj2" fmla="val -42397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73-A168-4AB6-80F8-1ED7EACE337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'!$C$245:$C$258</c15:sqref>
                  </c15:fullRef>
                </c:ext>
              </c:extLst>
              <c:f>('ESG strategies and '!$C$245,'ESG strategies and '!$C$250,'ESG strategies and '!$C$255)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'!$D$245:$D$258</c15:sqref>
                  </c15:fullRef>
                </c:ext>
              </c:extLst>
              <c:f>('ESG strategies and '!$D$245,'ESG strategies and '!$D$250,'ESG strategies and '!$D$255)</c:f>
              <c:numCache>
                <c:formatCode>0.00%</c:formatCode>
                <c:ptCount val="3"/>
                <c:pt idx="0">
                  <c:v>0.35100000000000003</c:v>
                </c:pt>
                <c:pt idx="1">
                  <c:v>0.42170000000000002</c:v>
                </c:pt>
                <c:pt idx="2">
                  <c:v>0.2273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A168-4AB6-80F8-1ED7EACE3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168-4AB6-80F8-1ED7EACE3372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A168-4AB6-80F8-1ED7EACE337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A168-4AB6-80F8-1ED7EACE3372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A168-4AB6-80F8-1ED7EACE3372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'!$D$40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A168-4AB6-80F8-1ED7EACE337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A168-4AB6-80F8-1ED7EACE33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'!$D$60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B-A168-4AB6-80F8-1ED7EACE337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A168-4AB6-80F8-1ED7EACE33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168-4AB6-80F8-1ED7EACE337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A168-4AB6-80F8-1ED7EACE3372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A168-4AB6-80F8-1ED7EACE3372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A168-4AB6-80F8-1ED7EACE3372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'!$D$100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A168-4AB6-80F8-1ED7EACE337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A168-4AB6-80F8-1ED7EACE3372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D-A168-4AB6-80F8-1ED7EACE3372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'!$D$120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0-A168-4AB6-80F8-1ED7EACE3372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4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A168-4AB6-80F8-1ED7EACE3372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2-A168-4AB6-80F8-1ED7EACE3372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4-A168-4AB6-80F8-1ED7EACE3372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6-A168-4AB6-80F8-1ED7EACE337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  <c15:categoryFilterException>
                        <c15:sqref>'ESG strategies and '!$D$142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7-A168-4AB6-80F8-1ED7EACE337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'!$C$149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A168-4AB6-80F8-1ED7EACE3372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9.897130562732076E-2"/>
                        <c:y val="-0.10745426168255363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3969"/>
                              <a:gd name="adj2" fmla="val -46794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B-A168-4AB6-80F8-1ED7EACE3372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'!$D$150:$D$163</c15:sqref>
                        </c15:fullRef>
                        <c15:formulaRef>
                          <c15:sqref>('ESG strategies and '!$D$150,'ESG strategies and '!$D$155,'ESG strategies and '!$D$160)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0.31630000000000003</c:v>
                      </c:pt>
                      <c:pt idx="1">
                        <c:v>0.45999999999999996</c:v>
                      </c:pt>
                      <c:pt idx="2">
                        <c:v>0.22369999999999998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'!$D$163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A168-4AB6-80F8-1ED7EACE3372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'!$C$178</c15:sqref>
                        </c15:formulaRef>
                      </c:ext>
                    </c:extLst>
                    <c:strCache>
                      <c:ptCount val="1"/>
                      <c:pt idx="0">
                        <c:v> HANDELSBANKEN HALLBAR ENERGI (A1 NOK)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2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4-A168-4AB6-80F8-1ED7EACE3372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'!$D$179:$D$192</c15:sqref>
                        </c15:fullRef>
                        <c15:formulaRef>
                          <c15:sqref>('ESG strategies and '!$D$179,'ESG strategies and '!$D$184,'ESG strategies and '!$D$189)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0.11899999999999999</c:v>
                      </c:pt>
                      <c:pt idx="1">
                        <c:v>0.55020000000000002</c:v>
                      </c:pt>
                      <c:pt idx="2">
                        <c:v>0.33090000000000003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'!$D$192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45-A168-4AB6-80F8-1ED7EACE3372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'!$C$199</c15:sqref>
                        </c15:formulaRef>
                      </c:ext>
                    </c:extLst>
                    <c:strCache>
                      <c:ptCount val="1"/>
                      <c:pt idx="0">
                        <c:v> DNB BARNEFOND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A168-4AB6-80F8-1ED7EACE3372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'!$D$201:$D$213</c15:sqref>
                        </c15:fullRef>
                        <c15:formulaRef>
                          <c15:sqref>('ESG strategies and '!$D$201,'ESG strategies and '!$D$206,'ESG strategies and '!$D$211)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7.3399999999999993E-2</c:v>
                      </c:pt>
                      <c:pt idx="1">
                        <c:v>3.7699999999999997E-2</c:v>
                      </c:pt>
                      <c:pt idx="2">
                        <c:v>4.2099999999999999E-2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A168-4AB6-80F8-1ED7EACE3372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'!$C$222</c15:sqref>
                        </c15:formulaRef>
                      </c:ext>
                    </c:extLst>
                    <c:strCache>
                      <c:ptCount val="1"/>
                      <c:pt idx="0">
                        <c:v> DNB GRONT SKIFTE NORDEN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A168-4AB6-80F8-1ED7EACE3372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168-4AB6-80F8-1ED7EACE3372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168-4AB6-80F8-1ED7EACE3372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6082837164439623"/>
                        <c:y val="-4.6051826435380132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2736"/>
                              <a:gd name="adj2" fmla="val -66185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A168-4AB6-80F8-1ED7EACE3372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'!$C$245:$C$258</c15:sqref>
                        </c15:fullRef>
                        <c15:formulaRef>
                          <c15:sqref>('ESG strategies and '!$C$245,'ESG strategies and '!$C$250,'ESG strategies and '!$C$255)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'!$D$223:$D$236</c15:sqref>
                        </c15:fullRef>
                        <c15:formulaRef>
                          <c15:sqref>('ESG strategies and '!$D$223,'ESG strategies and '!$D$228,'ESG strategies and '!$D$233)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0.28129999999999999</c:v>
                      </c:pt>
                      <c:pt idx="1">
                        <c:v>0.43149999999999999</c:v>
                      </c:pt>
                      <c:pt idx="2">
                        <c:v>0.28720000000000001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68-4AB6-80F8-1ED7EACE337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2"/>
          <c:order val="12"/>
          <c:tx>
            <c:strRef>
              <c:f>'ESG strategies and '!$C$263</c:f>
              <c:strCache>
                <c:ptCount val="1"/>
                <c:pt idx="0">
                  <c:v> STOREBRAND NORGE FOSSILFRI A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59FD-4A0B-9442-5F4202EDF4A6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A-59FD-4A0B-9442-5F4202EDF4A6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C-59FD-4A0B-9442-5F4202EDF4A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'!$C$264:$C$277</c15:sqref>
                  </c15:fullRef>
                </c:ext>
              </c:extLst>
              <c:f>('ESG strategies and '!$C$264,'ESG strategies and '!$C$269,'ESG strategies and '!$C$274)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'!$D$264:$D$277</c15:sqref>
                  </c15:fullRef>
                </c:ext>
              </c:extLst>
              <c:f>('ESG strategies and '!$D$264,'ESG strategies and '!$D$269,'ESG strategies and '!$D$274)</c:f>
              <c:numCache>
                <c:formatCode>0.00%</c:formatCode>
                <c:ptCount val="3"/>
                <c:pt idx="0">
                  <c:v>0.38489999999999996</c:v>
                </c:pt>
                <c:pt idx="1">
                  <c:v>0.34670000000000001</c:v>
                </c:pt>
                <c:pt idx="2">
                  <c:v>0.26819999999999999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9-59FD-4A0B-9442-5F4202ED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59FD-4A0B-9442-5F4202EDF4A6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59FD-4A0B-9442-5F4202EDF4A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59FD-4A0B-9442-5F4202EDF4A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'!$D$40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59FD-4A0B-9442-5F4202EDF4A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59FD-4A0B-9442-5F4202EDF4A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'!$D$60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B-59FD-4A0B-9442-5F4202EDF4A6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59FD-4A0B-9442-5F4202EDF4A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9FD-4A0B-9442-5F4202EDF4A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59FD-4A0B-9442-5F4202EDF4A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59FD-4A0B-9442-5F4202EDF4A6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'!$D$100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59FD-4A0B-9442-5F4202EDF4A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59FD-4A0B-9442-5F4202EDF4A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D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'!$D$120</c15:sqref>
                        <c15:spPr xmlns:c15="http://schemas.microsoft.com/office/drawing/2012/chart">
                          <a:solidFill>
                            <a:srgbClr val="A1B9B5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0-59FD-4A0B-9442-5F4202EDF4A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4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59FD-4A0B-9442-5F4202EDF4A6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2-59FD-4A0B-9442-5F4202EDF4A6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4-59FD-4A0B-9442-5F4202EDF4A6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6-59FD-4A0B-9442-5F4202EDF4A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  <c15:categoryFilterException>
                        <c15:sqref>'ESG strategies and '!$D$142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7-59FD-4A0B-9442-5F4202EDF4A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'!$C$149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59FD-4A0B-9442-5F4202EDF4A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9.897130562732076E-2"/>
                        <c:y val="-0.10745426168255363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3969"/>
                              <a:gd name="adj2" fmla="val -46794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B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'!$D$150:$D$163</c15:sqref>
                        </c15:fullRef>
                        <c15:formulaRef>
                          <c15:sqref>('ESG strategies and '!$D$150,'ESG strategies and '!$D$155,'ESG strategies and '!$D$160)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0.31630000000000003</c:v>
                      </c:pt>
                      <c:pt idx="1">
                        <c:v>0.45999999999999996</c:v>
                      </c:pt>
                      <c:pt idx="2">
                        <c:v>0.22369999999999998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'!$D$163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59FD-4A0B-9442-5F4202EDF4A6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'!$C$178</c15:sqref>
                        </c15:formulaRef>
                      </c:ext>
                    </c:extLst>
                    <c:strCache>
                      <c:ptCount val="1"/>
                      <c:pt idx="0">
                        <c:v> HANDELSBANKEN HALLBAR ENERGI (A1 NOK)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2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4-59FD-4A0B-9442-5F4202EDF4A6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'!$D$179:$D$192</c15:sqref>
                        </c15:fullRef>
                        <c15:formulaRef>
                          <c15:sqref>('ESG strategies and '!$D$179,'ESG strategies and '!$D$184,'ESG strategies and '!$D$189)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0.11899999999999999</c:v>
                      </c:pt>
                      <c:pt idx="1">
                        <c:v>0.55020000000000002</c:v>
                      </c:pt>
                      <c:pt idx="2">
                        <c:v>0.33090000000000003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'!$D$192</c15:sqref>
                        <c15:spPr xmlns:c15="http://schemas.microsoft.com/office/drawing/2012/chart">
                          <a:solidFill>
                            <a:schemeClr val="accent2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45-59FD-4A0B-9442-5F4202EDF4A6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'!$C$199</c15:sqref>
                        </c15:formulaRef>
                      </c:ext>
                    </c:extLst>
                    <c:strCache>
                      <c:ptCount val="1"/>
                      <c:pt idx="0">
                        <c:v> DNB BARNEFOND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59FD-4A0B-9442-5F4202EDF4A6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'!$D$201:$D$213</c15:sqref>
                        </c15:fullRef>
                        <c15:formulaRef>
                          <c15:sqref>('ESG strategies and '!$D$201,'ESG strategies and '!$D$206,'ESG strategies and '!$D$211)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7.3399999999999993E-2</c:v>
                      </c:pt>
                      <c:pt idx="1">
                        <c:v>3.7699999999999997E-2</c:v>
                      </c:pt>
                      <c:pt idx="2">
                        <c:v>4.2099999999999999E-2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59FD-4A0B-9442-5F4202EDF4A6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'!$C$222</c15:sqref>
                        </c15:formulaRef>
                      </c:ext>
                    </c:extLst>
                    <c:strCache>
                      <c:ptCount val="1"/>
                      <c:pt idx="0">
                        <c:v> DNB GRONT SKIFTE NORDEN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0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2-59FD-4A0B-9442-5F4202EDF4A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6082837164439623"/>
                        <c:y val="-4.6051826435380132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2736"/>
                              <a:gd name="adj2" fmla="val -66185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50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'!$D$223:$D$236</c15:sqref>
                        </c15:fullRef>
                        <c15:formulaRef>
                          <c15:sqref>('ESG strategies and '!$D$223,'ESG strategies and '!$D$228,'ESG strategies and '!$D$233)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0.28129999999999999</c:v>
                      </c:pt>
                      <c:pt idx="1">
                        <c:v>0.43149999999999999</c:v>
                      </c:pt>
                      <c:pt idx="2">
                        <c:v>0.28720000000000001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59FD-4A0B-9442-5F4202EDF4A6}"/>
                  </c:ext>
                </c:extLst>
              </c15:ser>
            </c15:filteredPieSeries>
            <c15:filteredPi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'!$C$244</c15:sqref>
                        </c15:formulaRef>
                      </c:ext>
                    </c:extLst>
                    <c:strCache>
                      <c:ptCount val="1"/>
                      <c:pt idx="0">
                        <c:v> DNB BARNEFOND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9FD-4A0B-9442-5F4202EDF4A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59FD-4A0B-9442-5F4202EDF4A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59FD-4A0B-9442-5F4202EDF4A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7.0104674819352203E-2"/>
                        <c:y val="-7.6753044058966879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2730"/>
                              <a:gd name="adj2" fmla="val -4239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59FD-4A0B-9442-5F4202EDF4A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'!$C$264:$C$277</c15:sqref>
                        </c15:fullRef>
                        <c15:formulaRef>
                          <c15:sqref>('ESG strategies and '!$C$264,'ESG strategies and '!$C$269,'ESG strategies and '!$C$274)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'!$D$245:$D$258</c15:sqref>
                        </c15:fullRef>
                        <c15:formulaRef>
                          <c15:sqref>('ESG strategies and '!$D$245,'ESG strategies and '!$D$250,'ESG strategies and '!$D$255)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0.35100000000000003</c:v>
                      </c:pt>
                      <c:pt idx="1">
                        <c:v>0.42170000000000002</c:v>
                      </c:pt>
                      <c:pt idx="2">
                        <c:v>0.2273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9FD-4A0B-9442-5F4202EDF4A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'ESG strategies and '!$C$5</c:f>
              <c:strCache>
                <c:ptCount val="1"/>
                <c:pt idx="0">
                  <c:v> DNB GLOBAL LAVKARBON A </c:v>
                </c:pt>
              </c:strCache>
              <c:extLst xmlns:c15="http://schemas.microsoft.com/office/drawing/2012/chart"/>
            </c:strRef>
          </c:tx>
          <c:spPr>
            <a:solidFill>
              <a:srgbClr val="16665F"/>
            </a:solidFill>
          </c:spPr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8-F6BE-4259-89AA-EB319E26A3C9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6BE-4259-89AA-EB319E26A3C9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6BE-4259-89AA-EB319E26A3C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'!$C$27:$C$40</c15:sqref>
                  </c15:fullRef>
                </c:ext>
              </c:extLst>
              <c:f>('ESG strategies and '!$C$27,'ESG strategies and '!$C$32,'ESG strategies and '!$C$37)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'!$D$8:$D$21</c15:sqref>
                  </c15:fullRef>
                </c:ext>
              </c:extLst>
              <c:f>('ESG strategies and '!$D$8,'ESG strategies and '!$D$13,'ESG strategies and '!$D$18)</c:f>
              <c:numCache>
                <c:formatCode>0.00%</c:formatCode>
                <c:ptCount val="3"/>
                <c:pt idx="0">
                  <c:v>0.36920000000000003</c:v>
                </c:pt>
                <c:pt idx="1">
                  <c:v>0.3992</c:v>
                </c:pt>
                <c:pt idx="2">
                  <c:v>0.2316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'ESG strategies and '!$D$9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explosion val="35"/>
                  <c15:bubble3D val="0"/>
                </c15:categoryFilterException>
                <c15:categoryFilterException>
                  <c15:sqref>'ESG strategies and '!$D$10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explosion val="68"/>
                  <c15:bubble3D val="0"/>
                </c15:categoryFilterException>
                <c15:categoryFilterException>
                  <c15:sqref>'ESG strategies and '!$D$11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'!$D$12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'!$D$14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'!$D$15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'!$D$16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'!$D$17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'!$D$19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'!$D$20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'ESG strategies and '!$D$21</c15:sqref>
                  <c15:spPr xmlns:c15="http://schemas.microsoft.com/office/drawing/2012/chart"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F6BE-4259-89AA-EB319E26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F6BE-4259-89AA-EB319E26A3C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F6BE-4259-89AA-EB319E26A3C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F6BE-4259-89AA-EB319E26A3C9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'!$C$27:$C$40</c15:sqref>
                        </c15:fullRef>
                        <c15:formulaRef>
                          <c15:sqref>('ESG strategies and '!$C$27,'ESG strategies and '!$C$32,'ESG strategies and '!$C$37)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6-F6BE-4259-89AA-EB319E26A3C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'ESG strategies and '!$R$86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'ESG strategies and '!$S$85:$U$85</c:f>
              <c:strCache>
                <c:ptCount val="3"/>
                <c:pt idx="0">
                  <c:v> BNP PARIBAS CLIMATE IMPACT CLASSIC CAP </c:v>
                </c:pt>
                <c:pt idx="1">
                  <c:v> NORDEA 1-GLOBAL CLIMATE AND ENVIRONMENT BP NOK </c:v>
                </c:pt>
                <c:pt idx="2">
                  <c:v> CPR INVEST - CLIMATE ACTION EURO A EUR ACC </c:v>
                </c:pt>
              </c:strCache>
            </c:strRef>
          </c:cat>
          <c:val>
            <c:numRef>
              <c:f>'ESG strategies and '!$S$86:$U$86</c:f>
              <c:numCache>
                <c:formatCode>0.00%</c:formatCode>
                <c:ptCount val="3"/>
                <c:pt idx="0">
                  <c:v>0.13740000000000002</c:v>
                </c:pt>
                <c:pt idx="1">
                  <c:v>0.30649999999999999</c:v>
                </c:pt>
                <c:pt idx="2">
                  <c:v>0.33130000000000004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512-AE08-7B017719F6BE}"/>
            </c:ext>
          </c:extLst>
        </c:ser>
        <c:ser>
          <c:idx val="1"/>
          <c:order val="1"/>
          <c:tx>
            <c:strRef>
              <c:f>'ESG strategies and '!$R$87</c:f>
              <c:strCache>
                <c:ptCount val="1"/>
                <c:pt idx="0">
                  <c:v>Sensitive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'ESG strategies and '!$S$85:$U$85</c:f>
              <c:strCache>
                <c:ptCount val="3"/>
                <c:pt idx="0">
                  <c:v> BNP PARIBAS CLIMATE IMPACT CLASSIC CAP </c:v>
                </c:pt>
                <c:pt idx="1">
                  <c:v> NORDEA 1-GLOBAL CLIMATE AND ENVIRONMENT BP NOK </c:v>
                </c:pt>
                <c:pt idx="2">
                  <c:v> CPR INVEST - CLIMATE ACTION EURO A EUR ACC </c:v>
                </c:pt>
              </c:strCache>
            </c:strRef>
          </c:cat>
          <c:val>
            <c:numRef>
              <c:f>'ESG strategies and '!$S$87:$U$87</c:f>
              <c:numCache>
                <c:formatCode>0.00%</c:formatCode>
                <c:ptCount val="3"/>
                <c:pt idx="0">
                  <c:v>0.68869999999999998</c:v>
                </c:pt>
                <c:pt idx="1">
                  <c:v>0.54969999999999997</c:v>
                </c:pt>
                <c:pt idx="2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F-4512-AE08-7B017719F6BE}"/>
            </c:ext>
          </c:extLst>
        </c:ser>
        <c:ser>
          <c:idx val="2"/>
          <c:order val="2"/>
          <c:tx>
            <c:strRef>
              <c:f>'ESG strategies and '!$R$88</c:f>
              <c:strCache>
                <c:ptCount val="1"/>
                <c:pt idx="0">
                  <c:v>Defensiv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'ESG strategies and '!$S$85:$U$85</c:f>
              <c:strCache>
                <c:ptCount val="3"/>
                <c:pt idx="0">
                  <c:v> BNP PARIBAS CLIMATE IMPACT CLASSIC CAP </c:v>
                </c:pt>
                <c:pt idx="1">
                  <c:v> NORDEA 1-GLOBAL CLIMATE AND ENVIRONMENT BP NOK </c:v>
                </c:pt>
                <c:pt idx="2">
                  <c:v> CPR INVEST - CLIMATE ACTION EURO A EUR ACC </c:v>
                </c:pt>
              </c:strCache>
            </c:strRef>
          </c:cat>
          <c:val>
            <c:numRef>
              <c:f>'ESG strategies and '!$S$88:$U$88</c:f>
              <c:numCache>
                <c:formatCode>0.00%</c:formatCode>
                <c:ptCount val="3"/>
                <c:pt idx="0">
                  <c:v>0.17399999999999999</c:v>
                </c:pt>
                <c:pt idx="1">
                  <c:v>0.1439</c:v>
                </c:pt>
                <c:pt idx="2">
                  <c:v>0.22879999999999998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F-4512-AE08-7B017719F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382224"/>
        <c:axId val="1708382704"/>
      </c:barChart>
      <c:catAx>
        <c:axId val="170838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08382704"/>
        <c:crosses val="autoZero"/>
        <c:auto val="1"/>
        <c:lblAlgn val="ctr"/>
        <c:lblOffset val="100"/>
        <c:noMultiLvlLbl val="0"/>
      </c:catAx>
      <c:valAx>
        <c:axId val="17083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0838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'ESG strategies and '!$C$65</c:f>
              <c:strCache>
                <c:ptCount val="1"/>
                <c:pt idx="0">
                  <c:v> NORDEA 1-GLOBAL CLIMATE AND ENVIRONMENT BP NOK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2B-4BD6-AA42-7B6F8FB15801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B-4BD6-AA42-7B6F8FB15801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2B-4BD6-AA42-7B6F8FB1580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'!$C$66:$C$79</c15:sqref>
                  </c15:fullRef>
                </c:ext>
              </c:extLst>
              <c:f>('ESG strategies and '!$C$66,'ESG strategies and '!$C$71,'ESG strategies and '!$C$76)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'!$D$66:$D$79</c15:sqref>
                  </c15:fullRef>
                </c:ext>
              </c:extLst>
              <c:f>('ESG strategies and '!$D$66,'ESG strategies and '!$D$71,'ESG strategies and '!$D$76)</c:f>
              <c:numCache>
                <c:formatCode>0.00%</c:formatCode>
                <c:ptCount val="3"/>
                <c:pt idx="0">
                  <c:v>0.30649999999999999</c:v>
                </c:pt>
                <c:pt idx="1">
                  <c:v>0.54969999999999997</c:v>
                </c:pt>
                <c:pt idx="2">
                  <c:v>0.1439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2B-4BD6-AA42-7B6F8FB15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372B-4BD6-AA42-7B6F8FB15801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72B-4BD6-AA42-7B6F8FB15801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72B-4BD6-AA42-7B6F8FB15801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372B-4BD6-AA42-7B6F8FB15801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372B-4BD6-AA42-7B6F8FB15801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372B-4BD6-AA42-7B6F8FB15801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372B-4BD6-AA42-7B6F8FB15801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372B-4BD6-AA42-7B6F8FB15801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72B-4BD6-AA42-7B6F8FB15801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372B-4BD6-AA42-7B6F8FB1580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372B-4BD6-AA42-7B6F8FB1580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372B-4BD6-AA42-7B6F8FB1580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72B-4BD6-AA42-7B6F8FB158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'ESG strategies and '!$C$24</c:f>
              <c:strCache>
                <c:ptCount val="1"/>
                <c:pt idx="0">
                  <c:v> DNB MILJOINVEST A </c:v>
                </c:pt>
              </c:strCache>
            </c:strRef>
          </c:tx>
          <c:spPr>
            <a:solidFill>
              <a:srgbClr val="A1B9B5"/>
            </a:solidFill>
          </c:spPr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A4E-42F2-9817-8861B8691E8E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39-4F47-BBFD-6215608C75A1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A4E-42F2-9817-8861B8691E8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'!$C$27:$C$40</c15:sqref>
                  </c15:fullRef>
                </c:ext>
              </c:extLst>
              <c:f>('ESG strategies and '!$C$27,'ESG strategies and '!$C$32,'ESG strategies and '!$C$37)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'!$D$27:$D$40</c15:sqref>
                  </c15:fullRef>
                </c:ext>
              </c:extLst>
              <c:f>('ESG strategies and '!$D$27,'ESG strategies and '!$D$32,'ESG strategies and '!$D$37)</c:f>
              <c:numCache>
                <c:formatCode>0.00%</c:formatCode>
                <c:ptCount val="3"/>
                <c:pt idx="0">
                  <c:v>0.30649999999999999</c:v>
                </c:pt>
                <c:pt idx="1">
                  <c:v>0.47720000000000001</c:v>
                </c:pt>
                <c:pt idx="2">
                  <c:v>0.21629999999999999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D-9A4E-42F2-9817-8861B8691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A4E-42F2-9817-8861B8691E8E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A4E-42F2-9817-8861B8691E8E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A4E-42F2-9817-8861B8691E8E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'!$C$27:$C$40</c15:sqref>
                        </c15:fullRef>
                        <c15:formulaRef>
                          <c15:sqref>('ESG strategies and '!$C$27,'ESG strategies and '!$C$32,'ESG strategies and '!$C$37)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6-9A4E-42F2-9817-8861B8691E8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'ESG strategies and '!$C$46</c:f>
              <c:strCache>
                <c:ptCount val="1"/>
                <c:pt idx="0">
                  <c:v> CPR INVEST - CLIMATE ACTION EURO A EUR ACC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CDFA-4557-8EB7-4FB94AE52286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DFA-4557-8EB7-4FB94AE52286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DFA-4557-8EB7-4FB94AE5228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'!$C$47:$C$60</c15:sqref>
                  </c15:fullRef>
                </c:ext>
              </c:extLst>
              <c:f>('ESG strategies and '!$C$47,'ESG strategies and '!$C$52,'ESG strategies and '!$C$57)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'!$D$47:$D$60</c15:sqref>
                  </c15:fullRef>
                </c:ext>
              </c:extLst>
              <c:f>('ESG strategies and '!$D$47,'ESG strategies and '!$D$52,'ESG strategies and '!$D$57)</c:f>
              <c:numCache>
                <c:formatCode>0.00%</c:formatCode>
                <c:ptCount val="3"/>
                <c:pt idx="0">
                  <c:v>0.33130000000000004</c:v>
                </c:pt>
                <c:pt idx="1">
                  <c:v>0.44</c:v>
                </c:pt>
                <c:pt idx="2">
                  <c:v>0.22879999999999998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4-CDFA-4557-8EB7-4FB94AE52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CDFA-4557-8EB7-4FB94AE5228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CDFA-4557-8EB7-4FB94AE5228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CDFA-4557-8EB7-4FB94AE52286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'!$C$47:$C$60</c15:sqref>
                        </c15:fullRef>
                        <c15:formulaRef>
                          <c15:sqref>('ESG strategies and '!$C$47,'ESG strategies and '!$C$52,'ESG strategies and '!$C$57)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CDFA-4557-8EB7-4FB94AE5228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CDFA-4557-8EB7-4FB94AE5228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DFA-4557-8EB7-4FB94AE5228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DFA-4557-8EB7-4FB94AE5228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  <a:noFill/>
                          <a:ln>
                            <a:noFill/>
                          </a:ln>
                        </c15:spPr>
                      </c:ext>
                      <c:ext xmlns:c16="http://schemas.microsoft.com/office/drawing/2014/chart" uri="{C3380CC4-5D6E-409C-BE32-E72D297353CC}">
                        <c16:uniqueId val="{00000003-CDFA-4557-8EB7-4FB94AE5228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'!$C$47:$C$60</c15:sqref>
                        </c15:fullRef>
                        <c15:formulaRef>
                          <c15:sqref>('ESG strategies and '!$C$47,'ESG strategies and '!$C$52,'ESG strategies and '!$C$57)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6-CDFA-4557-8EB7-4FB94AE5228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3"/>
          <c:order val="3"/>
          <c:tx>
            <c:strRef>
              <c:f>'ESG strategies and '!$C$65</c:f>
              <c:strCache>
                <c:ptCount val="1"/>
                <c:pt idx="0">
                  <c:v> NORDEA 1-GLOBAL CLIMATE AND ENVIRONMENT BP NOK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0CE-41AC-ABC5-9B7E85AD9FBC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30CE-41AC-ABC5-9B7E85AD9FBC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30CE-41AC-ABC5-9B7E85AD9FB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'!$C$66:$C$79</c15:sqref>
                  </c15:fullRef>
                </c:ext>
              </c:extLst>
              <c:f>('ESG strategies and '!$C$66,'ESG strategies and '!$C$71,'ESG strategies and '!$C$76)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'!$D$66:$D$79</c15:sqref>
                  </c15:fullRef>
                </c:ext>
              </c:extLst>
              <c:f>('ESG strategies and '!$D$66,'ESG strategies and '!$D$71,'ESG strategies and '!$D$76)</c:f>
              <c:numCache>
                <c:formatCode>0.00%</c:formatCode>
                <c:ptCount val="3"/>
                <c:pt idx="0">
                  <c:v>0.30649999999999999</c:v>
                </c:pt>
                <c:pt idx="1">
                  <c:v>0.54969999999999997</c:v>
                </c:pt>
                <c:pt idx="2">
                  <c:v>0.1439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0CE-41AC-ABC5-9B7E85AD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30CE-41AC-ABC5-9B7E85AD9FBC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30CE-41AC-ABC5-9B7E85AD9FBC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30CE-41AC-ABC5-9B7E85AD9FBC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30CE-41AC-ABC5-9B7E85AD9FB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30CE-41AC-ABC5-9B7E85AD9FBC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30CE-41AC-ABC5-9B7E85AD9FBC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30CE-41AC-ABC5-9B7E85AD9FBC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30CE-41AC-ABC5-9B7E85AD9FBC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0CE-41AC-ABC5-9B7E85AD9FBC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30CE-41AC-ABC5-9B7E85AD9F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0CE-41AC-ABC5-9B7E85AD9F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0CE-41AC-ABC5-9B7E85AD9FB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'!$C$66:$C$79</c15:sqref>
                        </c15:fullRef>
                        <c15:formulaRef>
                          <c15:sqref>('ESG strategies and '!$C$66,'ESG strategies and '!$C$71,'ESG strategies and '!$C$76)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0CE-41AC-ABC5-9B7E85AD9FB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4"/>
          <c:order val="4"/>
          <c:tx>
            <c:strRef>
              <c:f>'ESG strategies and '!$C$86</c:f>
              <c:strCache>
                <c:ptCount val="1"/>
                <c:pt idx="0">
                  <c:v> BNP PARIBAS CLIMATE IMPACT CLASSIC CAP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5803-4182-97E4-C5CA3B15AF33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803-4182-97E4-C5CA3B15AF33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803-4182-97E4-C5CA3B15AF33}"/>
              </c:ext>
            </c:extLst>
          </c:dPt>
          <c:dLbls>
            <c:dLbl>
              <c:idx val="0"/>
              <c:layout>
                <c:manualLayout>
                  <c:x val="9.3997466139170652E-3"/>
                  <c:y val="2.7166124057207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803-4182-97E4-C5CA3B15AF33}"/>
                </c:ext>
              </c:extLst>
            </c:dLbl>
            <c:dLbl>
              <c:idx val="1"/>
              <c:layout>
                <c:manualLayout>
                  <c:x val="0.166845502397028"/>
                  <c:y val="-0.10866449622882861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6323"/>
                        <a:gd name="adj2" fmla="val -50166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33-5803-4182-97E4-C5CA3B15AF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'!$C$87:$C$100</c15:sqref>
                  </c15:fullRef>
                </c:ext>
              </c:extLst>
              <c:f>('ESG strategies and '!$C$87,'ESG strategies and '!$C$92,'ESG strategies and '!$C$97)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'!$D$87:$D$100</c15:sqref>
                  </c15:fullRef>
                </c:ext>
              </c:extLst>
              <c:f>('ESG strategies and '!$D$87,'ESG strategies and '!$D$92,'ESG strategies and '!$D$97)</c:f>
              <c:numCache>
                <c:formatCode>0.00%</c:formatCode>
                <c:ptCount val="3"/>
                <c:pt idx="0">
                  <c:v>0.13740000000000002</c:v>
                </c:pt>
                <c:pt idx="1">
                  <c:v>0.68869999999999998</c:v>
                </c:pt>
                <c:pt idx="2">
                  <c:v>0.17399999999999999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803-4182-97E4-C5CA3B15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5803-4182-97E4-C5CA3B15AF33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5803-4182-97E4-C5CA3B15AF33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5803-4182-97E4-C5CA3B15AF33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'!$C$87:$C$100</c15:sqref>
                        </c15:fullRef>
                        <c15:formulaRef>
                          <c15:sqref>('ESG strategies and '!$C$87,'ESG strategies and '!$C$92,'ESG strategies and '!$C$97)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6-5803-4182-97E4-C5CA3B15AF33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5803-4182-97E4-C5CA3B15AF33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5803-4182-97E4-C5CA3B15AF33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5803-4182-97E4-C5CA3B15AF33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A-5803-4182-97E4-C5CA3B15AF33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'!$C$87:$C$100</c15:sqref>
                        </c15:fullRef>
                        <c15:formulaRef>
                          <c15:sqref>('ESG strategies and '!$C$87,'ESG strategies and '!$C$92,'ESG strategies and '!$C$97)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803-4182-97E4-C5CA3B15AF33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5803-4182-97E4-C5CA3B15AF3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5803-4182-97E4-C5CA3B15AF3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5803-4182-97E4-C5CA3B15AF3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'!$C$87:$C$100</c15:sqref>
                        </c15:fullRef>
                        <c15:formulaRef>
                          <c15:sqref>('ESG strategies and '!$C$87,'ESG strategies and '!$C$92,'ESG strategies and '!$C$97)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803-4182-97E4-C5CA3B15AF33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5803-4182-97E4-C5CA3B15AF3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5803-4182-97E4-C5CA3B15AF3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5803-4182-97E4-C5CA3B15AF3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'!$C$87:$C$100</c15:sqref>
                        </c15:fullRef>
                        <c15:formulaRef>
                          <c15:sqref>('ESG strategies and '!$C$87,'ESG strategies and '!$C$92,'ESG strategies and '!$C$97)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803-4182-97E4-C5CA3B15AF33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5"/>
          <c:order val="5"/>
          <c:tx>
            <c:strRef>
              <c:f>'ESG strategies and '!$C$106</c:f>
              <c:strCache>
                <c:ptCount val="1"/>
                <c:pt idx="0">
                  <c:v> KLP AKSJE GLOBAL MSA P </c:v>
                </c:pt>
              </c:strCache>
            </c:strRef>
          </c:tx>
          <c:spPr>
            <a:solidFill>
              <a:srgbClr val="A1B9B5"/>
            </a:solidFill>
          </c:spPr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B6C9-4FB6-AAEB-AC0479814BC0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B6C9-4FB6-AAEB-AC0479814BC0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B6C9-4FB6-AAEB-AC0479814BC0}"/>
              </c:ext>
            </c:extLst>
          </c:dPt>
          <c:dLbls>
            <c:dLbl>
              <c:idx val="1"/>
              <c:layout>
                <c:manualLayout>
                  <c:x val="-8.5824813211120468E-2"/>
                  <c:y val="-8.4949238725299275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717"/>
                        <a:gd name="adj2" fmla="val -57967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3D-B6C9-4FB6-AAEB-AC0479814BC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'!$C$107:$C$120</c15:sqref>
                  </c15:fullRef>
                </c:ext>
              </c:extLst>
              <c:f>('ESG strategies and '!$C$107,'ESG strategies and '!$C$112,'ESG strategies and '!$C$117)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'!$D$107:$D$120</c15:sqref>
                  </c15:fullRef>
                </c:ext>
              </c:extLst>
              <c:f>('ESG strategies and '!$D$107,'ESG strategies and '!$D$112,'ESG strategies and '!$D$117)</c:f>
              <c:numCache>
                <c:formatCode>0.00%</c:formatCode>
                <c:ptCount val="3"/>
                <c:pt idx="0">
                  <c:v>0.32099999999999995</c:v>
                </c:pt>
                <c:pt idx="1">
                  <c:v>0.45890000000000003</c:v>
                </c:pt>
                <c:pt idx="2">
                  <c:v>0.22019999999999995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6C9-4FB6-AAEB-AC047981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6C9-4FB6-AAEB-AC0479814BC0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6C9-4FB6-AAEB-AC0479814BC0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6C9-4FB6-AAEB-AC0479814BC0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'!$C$107:$C$120</c15:sqref>
                        </c15:fullRef>
                        <c15:formulaRef>
                          <c15:sqref>('ESG strategies and '!$C$107,'ESG strategies and '!$C$112,'ESG strategies and '!$C$117)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B6C9-4FB6-AAEB-AC0479814BC0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B6C9-4FB6-AAEB-AC0479814BC0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B6C9-4FB6-AAEB-AC0479814BC0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B6C9-4FB6-AAEB-AC0479814BC0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B6C9-4FB6-AAEB-AC0479814BC0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'!$C$107:$C$120</c15:sqref>
                        </c15:fullRef>
                        <c15:formulaRef>
                          <c15:sqref>('ESG strategies and '!$C$107,'ESG strategies and '!$C$112,'ESG strategies and '!$C$117)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6C9-4FB6-AAEB-AC0479814BC0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B6C9-4FB6-AAEB-AC0479814BC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B6C9-4FB6-AAEB-AC0479814BC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B6C9-4FB6-AAEB-AC0479814BC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'!$C$107:$C$120</c15:sqref>
                        </c15:fullRef>
                        <c15:formulaRef>
                          <c15:sqref>('ESG strategies and '!$C$107,'ESG strategies and '!$C$112,'ESG strategies and '!$C$117)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6C9-4FB6-AAEB-AC0479814BC0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B6C9-4FB6-AAEB-AC0479814BC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B6C9-4FB6-AAEB-AC0479814BC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B6C9-4FB6-AAEB-AC0479814BC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'!$C$107:$C$120</c15:sqref>
                        </c15:fullRef>
                        <c15:formulaRef>
                          <c15:sqref>('ESG strategies and '!$C$107,'ESG strategies and '!$C$112,'ESG strategies and '!$C$117)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B6C9-4FB6-AAEB-AC0479814BC0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B6C9-4FB6-AAEB-AC0479814BC0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6C9-4FB6-AAEB-AC0479814BC0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6C9-4FB6-AAEB-AC0479814BC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B6C9-4FB6-AAEB-AC0479814BC0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B6C9-4FB6-AAEB-AC0479814BC0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'!$C$107:$C$120</c15:sqref>
                        </c15:fullRef>
                        <c15:formulaRef>
                          <c15:sqref>('ESG strategies and '!$C$107,'ESG strategies and '!$C$112,'ESG strategies and '!$C$117)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6C9-4FB6-AAEB-AC0479814BC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6"/>
          <c:order val="6"/>
          <c:tx>
            <c:strRef>
              <c:f>'ESG strategies and '!$C$128</c:f>
              <c:strCache>
                <c:ptCount val="1"/>
                <c:pt idx="0">
                  <c:v> STOREBRAND GLOBAL ESG PLUS A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6CB8-407F-B9EC-A898D21F1BC9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CB8-407F-B9EC-A898D21F1BC9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CB8-407F-B9EC-A898D21F1BC9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2-6CB8-407F-B9EC-A898D21F1BC9}"/>
                </c:ext>
              </c:extLst>
            </c:dLbl>
            <c:dLbl>
              <c:idx val="1"/>
              <c:layout>
                <c:manualLayout>
                  <c:x val="-0.10695285895648413"/>
                  <c:y val="-7.355047946499875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2976"/>
                        <a:gd name="adj2" fmla="val -52637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41-6CB8-407F-B9EC-A898D21F1BC9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6CB8-407F-B9EC-A898D21F1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'!$C$129:$C$142</c15:sqref>
                  </c15:fullRef>
                </c:ext>
              </c:extLst>
              <c:f>('ESG strategies and '!$C$129,'ESG strategies and '!$C$134,'ESG strategies and '!$C$139)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'!$D$129:$D$142</c15:sqref>
                  </c15:fullRef>
                </c:ext>
              </c:extLst>
              <c:f>('ESG strategies and '!$D$129,'ESG strategies and '!$D$134,'ESG strategies and '!$D$139)</c:f>
              <c:numCache>
                <c:formatCode>0.00%</c:formatCode>
                <c:ptCount val="3"/>
                <c:pt idx="0">
                  <c:v>0.30010000000000003</c:v>
                </c:pt>
                <c:pt idx="1">
                  <c:v>0.45689999999999997</c:v>
                </c:pt>
                <c:pt idx="2">
                  <c:v>0.2429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'ESG strategies and '!$D$130</c15:sqref>
                  <c15:explosion val="1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40-6CB8-407F-B9EC-A898D21F1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CB8-407F-B9EC-A898D21F1BC9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6CB8-407F-B9EC-A898D21F1BC9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6CB8-407F-B9EC-A898D21F1BC9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6CB8-407F-B9EC-A898D21F1BC9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CB8-407F-B9EC-A898D21F1BC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6CB8-407F-B9EC-A898D21F1BC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6CB8-407F-B9EC-A898D21F1BC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6CB8-407F-B9EC-A898D21F1BC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6CB8-407F-B9EC-A898D21F1BC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6CB8-407F-B9EC-A898D21F1BC9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6CB8-407F-B9EC-A898D21F1BC9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6CB8-407F-B9EC-A898D21F1BC9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6CB8-407F-B9EC-A898D21F1BC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6CB8-407F-B9EC-A898D21F1BC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CB8-407F-B9EC-A898D21F1BC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CB8-407F-B9EC-A898D21F1BC9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6CB8-407F-B9EC-A898D21F1BC9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'!$C$129:$C$142</c15:sqref>
                        </c15:fullRef>
                        <c15:formulaRef>
                          <c15:sqref>('ESG strategies and '!$C$129,'ESG strategies and '!$C$134,'ESG strategies and '!$C$139)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B8-407F-B9EC-A898D21F1BC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7"/>
          <c:order val="7"/>
          <c:tx>
            <c:strRef>
              <c:f>'ESG strategies and '!$C$149</c:f>
              <c:strCache>
                <c:ptCount val="1"/>
                <c:pt idx="0">
                  <c:v> STOREBRAND GLOBAL ESG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C983-4B6A-920A-8049C07F6E96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C983-4B6A-920A-8049C07F6E96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C983-4B6A-920A-8049C07F6E96}"/>
              </c:ext>
            </c:extLst>
          </c:dPt>
          <c:dLbls>
            <c:dLbl>
              <c:idx val="1"/>
              <c:layout>
                <c:manualLayout>
                  <c:x val="-9.897130562732076E-2"/>
                  <c:y val="-0.10745426168255363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3969"/>
                        <a:gd name="adj2" fmla="val -46794"/>
                      </a:avLst>
                    </a:prstGeom>
                  </c15:spPr>
                </c:ext>
                <c:ext xmlns:c16="http://schemas.microsoft.com/office/drawing/2014/chart" uri="{C3380CC4-5D6E-409C-BE32-E72D297353CC}">
                  <c16:uniqueId val="{00000049-C983-4B6A-920A-8049C07F6E9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'!$C$150:$C$163</c15:sqref>
                  </c15:fullRef>
                </c:ext>
              </c:extLst>
              <c:f>('ESG strategies and '!$C$150,'ESG strategies and '!$C$155,'ESG strategies and '!$C$160)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'!$D$150:$D$163</c15:sqref>
                  </c15:fullRef>
                </c:ext>
              </c:extLst>
              <c:f>('ESG strategies and '!$D$150,'ESG strategies and '!$D$155,'ESG strategies and '!$D$160)</c:f>
              <c:numCache>
                <c:formatCode>0.00%</c:formatCode>
                <c:ptCount val="3"/>
                <c:pt idx="0">
                  <c:v>0.31630000000000003</c:v>
                </c:pt>
                <c:pt idx="1">
                  <c:v>0.45999999999999996</c:v>
                </c:pt>
                <c:pt idx="2">
                  <c:v>0.22369999999999998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C983-4B6A-920A-8049C07F6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C983-4B6A-920A-8049C07F6E96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C983-4B6A-920A-8049C07F6E9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C983-4B6A-920A-8049C07F6E9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C983-4B6A-920A-8049C07F6E9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C983-4B6A-920A-8049C07F6E9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C983-4B6A-920A-8049C07F6E9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C983-4B6A-920A-8049C07F6E96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C983-4B6A-920A-8049C07F6E9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C983-4B6A-920A-8049C07F6E9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C983-4B6A-920A-8049C07F6E9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C983-4B6A-920A-8049C07F6E96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C983-4B6A-920A-8049C07F6E9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C983-4B6A-920A-8049C07F6E9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C983-4B6A-920A-8049C07F6E96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D-C983-4B6A-920A-8049C07F6E9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C983-4B6A-920A-8049C07F6E9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C983-4B6A-920A-8049C07F6E9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983-4B6A-920A-8049C07F6E9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983-4B6A-920A-8049C07F6E96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1-C983-4B6A-920A-8049C07F6E96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C983-4B6A-920A-8049C07F6E96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5-C983-4B6A-920A-8049C07F6E9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'!$C$150:$C$163</c15:sqref>
                        </c15:fullRef>
                        <c15:formulaRef>
                          <c15:sqref>('ESG strategies and '!$C$150,'ESG strategies and '!$C$155,'ESG strategies and '!$C$160)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6-C983-4B6A-920A-8049C07F6E9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8"/>
          <c:order val="8"/>
          <c:tx>
            <c:strRef>
              <c:f>'ESG strategies and '!$C$178</c:f>
              <c:strCache>
                <c:ptCount val="1"/>
                <c:pt idx="0">
                  <c:v> HANDELSBANKEN HALLBAR ENERGI (A1 NOK) </c:v>
                </c:pt>
              </c:strCache>
            </c:strRef>
          </c:tx>
          <c:dPt>
            <c:idx val="0"/>
            <c:bubble3D val="0"/>
            <c:spPr>
              <a:solidFill>
                <a:srgbClr val="1D7D7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17CF-42B2-8191-F235441C092A}"/>
              </c:ext>
            </c:extLst>
          </c:dPt>
          <c:dPt>
            <c:idx val="1"/>
            <c:bubble3D val="0"/>
            <c:spPr>
              <a:solidFill>
                <a:srgbClr val="A1B9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17CF-42B2-8191-F235441C092A}"/>
              </c:ext>
            </c:extLst>
          </c:dPt>
          <c:dPt>
            <c:idx val="2"/>
            <c:bubble3D val="0"/>
            <c:spPr>
              <a:solidFill>
                <a:srgbClr val="166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17CF-42B2-8191-F235441C092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'ESG strategies and '!$C$179:$C$192</c15:sqref>
                  </c15:fullRef>
                </c:ext>
              </c:extLst>
              <c:f>('ESG strategies and '!$C$179,'ESG strategies and '!$C$184,'ESG strategies and '!$C$189)</c:f>
              <c:strCache>
                <c:ptCount val="3"/>
                <c:pt idx="0">
                  <c:v>Cyclical</c:v>
                </c:pt>
                <c:pt idx="1">
                  <c:v>Sensitive</c:v>
                </c:pt>
                <c:pt idx="2">
                  <c:v>Defensiv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'ESG strategies and '!$D$179:$D$192</c15:sqref>
                  </c15:fullRef>
                </c:ext>
              </c:extLst>
              <c:f>('ESG strategies and '!$D$179,'ESG strategies and '!$D$184,'ESG strategies and '!$D$189)</c:f>
              <c:numCache>
                <c:formatCode>0.00%</c:formatCode>
                <c:ptCount val="3"/>
                <c:pt idx="0">
                  <c:v>0.11899999999999999</c:v>
                </c:pt>
                <c:pt idx="1">
                  <c:v>0.55020000000000002</c:v>
                </c:pt>
                <c:pt idx="2">
                  <c:v>0.33090000000000003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17CF-42B2-8191-F235441C0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'ESG strategies and '!$C$5</c15:sqref>
                        </c15:formulaRef>
                      </c:ext>
                    </c:extLst>
                    <c:strCache>
                      <c:ptCount val="1"/>
                      <c:pt idx="0">
                        <c:v> DNB GLOBAL LAVKARBON A </c:v>
                      </c:pt>
                    </c:strCache>
                  </c:strRef>
                </c:tx>
                <c:spPr>
                  <a:solidFill>
                    <a:srgbClr val="16665F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17CF-42B2-8191-F235441C092A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'ESG strategies and '!$D$8:$D$21</c15:sqref>
                        </c15:fullRef>
                        <c15:formulaRef>
                          <c15:sqref>('ESG strategies and '!$D$8,'ESG strategies and '!$D$13,'ESG strategies and '!$D$18)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0.36920000000000003</c:v>
                      </c:pt>
                      <c:pt idx="1">
                        <c:v>0.3992</c:v>
                      </c:pt>
                      <c:pt idx="2">
                        <c:v>0.2316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'ESG strategies and '!$D$9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35"/>
                        <c15:bubble3D val="0"/>
                      </c15:categoryFilterException>
                      <c15:categoryFilterException>
                        <c15:sqref>'ESG strategies and '!$D$10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explosion val="68"/>
                        <c15:bubble3D val="0"/>
                      </c15:categoryFilterException>
                      <c15:categoryFilterException>
                        <c15:sqref>'ESG strategies and '!$D$11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'!$D$12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'!$D$14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'!$D$15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'!$D$16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'!$D$17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'!$D$19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'!$D$20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  <c15:categoryFilterException>
                        <c15:sqref>'ESG strategies and '!$D$21</c15:sqref>
                        <c15:spPr xmlns:c15="http://schemas.microsoft.com/office/drawing/2012/chart">
                          <a:solidFill>
                            <a:srgbClr val="16665F"/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D-17CF-42B2-8191-F235441C092A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'!$C$24</c15:sqref>
                        </c15:formulaRef>
                      </c:ext>
                    </c:extLst>
                    <c:strCache>
                      <c:ptCount val="1"/>
                      <c:pt idx="0">
                        <c:v> DNB MILJOINVEST A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17CF-42B2-8191-F235441C092A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0.12546127891473766"/>
                        <c:y val="-0.11111114463183534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86450"/>
                              <a:gd name="adj2" fmla="val -3445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11-17CF-42B2-8191-F235441C092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'!$D$27:$D$40</c15:sqref>
                        </c15:fullRef>
                        <c15:formulaRef>
                          <c15:sqref>('ESG strategies and '!$D$27,'ESG strategies and '!$D$32,'ESG strategies and '!$D$37)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0.30649999999999999</c:v>
                      </c:pt>
                      <c:pt idx="1">
                        <c:v>0.47720000000000001</c:v>
                      </c:pt>
                      <c:pt idx="2">
                        <c:v>0.21629999999999999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7CF-42B2-8191-F235441C092A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'!$C$46</c15:sqref>
                        </c15:formulaRef>
                      </c:ext>
                    </c:extLst>
                    <c:strCache>
                      <c:ptCount val="1"/>
                      <c:pt idx="0">
                        <c:v> CPR INVEST - CLIMATE ACTION EURO A EUR ACC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17CF-42B2-8191-F235441C09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'!$D$47:$D$60</c15:sqref>
                        </c15:fullRef>
                        <c15:formulaRef>
                          <c15:sqref>('ESG strategies and '!$D$47,'ESG strategies and '!$D$52,'ESG strategies and '!$D$57)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0.33130000000000004</c:v>
                      </c:pt>
                      <c:pt idx="1">
                        <c:v>0.44</c:v>
                      </c:pt>
                      <c:pt idx="2">
                        <c:v>0.22879999999999998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7CF-42B2-8191-F235441C092A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'!$C$65</c15:sqref>
                        </c15:formulaRef>
                      </c:ext>
                    </c:extLst>
                    <c:strCache>
                      <c:ptCount val="1"/>
                      <c:pt idx="0">
                        <c:v> NORDEA 1-GLOBAL CLIMATE AND ENVIRONMENT BP NOK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17CF-42B2-8191-F235441C09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  <c:pt idx="3">
                        <c:v>Utilities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'!$D$67:$D$79</c15:sqref>
                        </c15:fullRef>
                        <c15:formulaRef>
                          <c15:sqref>('ESG strategies and '!$D$67,'ESG strategies and '!$D$72,'ESG strategies and '!$D$77)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0.16300000000000001</c:v>
                      </c:pt>
                      <c:pt idx="1">
                        <c:v>0</c:v>
                      </c:pt>
                      <c:pt idx="2">
                        <c:v>3.1800000000000002E-2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7CF-42B2-8191-F235441C092A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'!$C$86</c15:sqref>
                        </c15:formulaRef>
                      </c:ext>
                    </c:extLst>
                    <c:strCache>
                      <c:ptCount val="1"/>
                      <c:pt idx="0">
                        <c:v> BNP PARIBAS CLIMATE IMPACT CLASSIC CAP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4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17CF-42B2-8191-F235441C092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9.3997466139170652E-3"/>
                        <c:y val="2.7166124057207135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17CF-42B2-8191-F235441C092A}"/>
                      </c:ext>
                    </c:extLst>
                  </c:dLbl>
                  <c:dLbl>
                    <c:idx val="1"/>
                    <c:layout>
                      <c:manualLayout>
                        <c:x val="0.166845502397028"/>
                        <c:y val="-0.10866449622882861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-76323"/>
                              <a:gd name="adj2" fmla="val -50166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6-17CF-42B2-8191-F235441C092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'!$D$87:$D$100</c15:sqref>
                        </c15:fullRef>
                        <c15:formulaRef>
                          <c15:sqref>('ESG strategies and '!$D$87,'ESG strategies and '!$D$92,'ESG strategies and '!$D$97)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0.13740000000000002</c:v>
                      </c:pt>
                      <c:pt idx="1">
                        <c:v>0.68869999999999998</c:v>
                      </c:pt>
                      <c:pt idx="2">
                        <c:v>0.17399999999999999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17CF-42B2-8191-F235441C092A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'!$C$106</c15:sqref>
                        </c15:formulaRef>
                      </c:ext>
                    </c:extLst>
                    <c:strCache>
                      <c:ptCount val="1"/>
                      <c:pt idx="0">
                        <c:v> KLP AKSJE GLOBAL MSA P </c:v>
                      </c:pt>
                    </c:strCache>
                  </c:strRef>
                </c:tx>
                <c:spPr>
                  <a:solidFill>
                    <a:srgbClr val="A1B9B5"/>
                  </a:solidFill>
                </c:spPr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17CF-42B2-8191-F235441C092A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8.5824813211120468E-2"/>
                        <c:y val="-8.49492387252992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6717"/>
                              <a:gd name="adj2" fmla="val -5796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2D-17CF-42B2-8191-F235441C092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'!$D$107:$D$120</c15:sqref>
                        </c15:fullRef>
                        <c15:formulaRef>
                          <c15:sqref>('ESG strategies and '!$D$107,'ESG strategies and '!$D$112,'ESG strategies and '!$D$117)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0.32099999999999995</c:v>
                      </c:pt>
                      <c:pt idx="1">
                        <c:v>0.45890000000000003</c:v>
                      </c:pt>
                      <c:pt idx="2">
                        <c:v>0.22019999999999995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7CF-42B2-8191-F235441C092A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'!$C$128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PLUS A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4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17CF-42B2-8191-F235441C092A}"/>
                    </c:ext>
                  </c:extLst>
                </c:dPt>
                <c:dLbls>
                  <c:dLbl>
                    <c:idx val="0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2-17CF-42B2-8191-F235441C092A}"/>
                      </c:ext>
                    </c:extLst>
                  </c:dLbl>
                  <c:dLbl>
                    <c:idx val="1"/>
                    <c:layout>
                      <c:manualLayout>
                        <c:x val="-0.10695285895648413"/>
                        <c:y val="-7.355047946499875E-2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62976"/>
                              <a:gd name="adj2" fmla="val -52637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4-17CF-42B2-8191-F235441C092A}"/>
                      </c:ext>
                    </c:extLst>
                  </c:dLbl>
                  <c:dLbl>
                    <c:idx val="2"/>
                    <c:spPr>
                      <a:solidFill>
                        <a:sysClr val="window" lastClr="FFFFFF"/>
                      </a:solidFill>
                      <a:ln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6-17CF-42B2-8191-F235441C092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'!$D$129:$D$142</c15:sqref>
                        </c15:fullRef>
                        <c15:formulaRef>
                          <c15:sqref>('ESG strategies and '!$D$129,'ESG strategies and '!$D$134,'ESG strategies and '!$D$139)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0.30010000000000003</c:v>
                      </c:pt>
                      <c:pt idx="1">
                        <c:v>0.45689999999999997</c:v>
                      </c:pt>
                      <c:pt idx="2">
                        <c:v>0.2429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'ESG strategies and '!$D$130</c15:sqref>
                        <c15:explosion val="1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7-17CF-42B2-8191-F235441C092A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'ESG strategies and '!$C$149</c15:sqref>
                        </c15:formulaRef>
                      </c:ext>
                    </c:extLst>
                    <c:strCache>
                      <c:ptCount val="1"/>
                      <c:pt idx="0">
                        <c:v> STOREBRAND GLOBAL ESG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1D7D7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17CF-42B2-8191-F235441C092A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A1B9B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7CF-42B2-8191-F235441C092A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16665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7CF-42B2-8191-F235441C092A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9.897130562732076E-2"/>
                        <c:y val="-0.10745426168255363"/>
                      </c:manualLayout>
                    </c:layout>
                    <c:spPr>
                      <a:solidFill>
                        <a:sysClr val="window" lastClr="FFFFFF"/>
                      </a:solidFill>
                      <a:ln w="9525" cap="flat" cmpd="sng" algn="ctr">
                        <a:solidFill>
                          <a:sysClr val="windowText" lastClr="000000">
                            <a:lumMod val="25000"/>
                            <a:lumOff val="75000"/>
                          </a:sysClr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  <a:extLst>
                          <a:ext uri="{C807C97D-BFC1-408E-A445-0C87EB9F89A2}">
                            <ask:lineSketchStyleProps xmlns:ask="http://schemas.microsoft.com/office/drawing/2018/sketchyshapes" sd="0">
                              <a:custGeom>
                                <a:avLst/>
                                <a:gdLst/>
                                <a:ahLst/>
                                <a:cxnLst/>
                                <a:rect l="0" t="0" r="0" b="0"/>
                                <a:pathLst/>
                              </a:custGeom>
                              <ask:type/>
                            </ask:lineSketchStyleProps>
                          </a:ext>
                        </a:extLst>
                      </a:ln>
                      <a:effectLst/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lang="en-US" sz="900" b="0" i="0" u="none" strike="noStrike" kern="1200" baseline="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nb-NO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pPr xmlns:c15="http://schemas.microsoft.com/office/drawing/2012/chart">
                          <a:prstGeom prst="wedgeRectCallout">
                            <a:avLst>
                              <a:gd name="adj1" fmla="val 73969"/>
                              <a:gd name="adj2" fmla="val -46794"/>
                            </a:avLst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03-17CF-42B2-8191-F235441C092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</c15:spPr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'ESG strategies and '!$C$179:$C$192</c15:sqref>
                        </c15:fullRef>
                        <c15:formulaRef>
                          <c15:sqref>('ESG strategies and '!$C$179,'ESG strategies and '!$C$184,'ESG strategies and '!$C$189)</c15:sqref>
                        </c15:formulaRef>
                      </c:ext>
                    </c:extLst>
                    <c:strCache>
                      <c:ptCount val="3"/>
                      <c:pt idx="0">
                        <c:v>Cyclical</c:v>
                      </c:pt>
                      <c:pt idx="1">
                        <c:v>Sensitive</c:v>
                      </c:pt>
                      <c:pt idx="2">
                        <c:v>Defensiv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'ESG strategies and '!$D$150:$D$163</c15:sqref>
                        </c15:fullRef>
                        <c15:formulaRef>
                          <c15:sqref>('ESG strategies and '!$D$150,'ESG strategies and '!$D$155,'ESG strategies and '!$D$160)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0.31630000000000003</c:v>
                      </c:pt>
                      <c:pt idx="1">
                        <c:v>0.45999999999999996</c:v>
                      </c:pt>
                      <c:pt idx="2">
                        <c:v>0.22369999999999998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7CF-42B2-8191-F235441C092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25854</xdr:colOff>
      <xdr:row>1</xdr:row>
      <xdr:rowOff>111427</xdr:rowOff>
    </xdr:from>
    <xdr:to>
      <xdr:col>32</xdr:col>
      <xdr:colOff>444953</xdr:colOff>
      <xdr:row>7</xdr:row>
      <xdr:rowOff>59870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34112A-22AD-B946-883A-BC0FDAD0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9068" y="315534"/>
          <a:ext cx="7154636" cy="1091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53627</xdr:colOff>
      <xdr:row>5</xdr:row>
      <xdr:rowOff>92846</xdr:rowOff>
    </xdr:from>
    <xdr:to>
      <xdr:col>36</xdr:col>
      <xdr:colOff>476250</xdr:colOff>
      <xdr:row>39</xdr:row>
      <xdr:rowOff>163285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B027E9-94F2-4BFE-A610-CF9D82268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557419</xdr:colOff>
      <xdr:row>23</xdr:row>
      <xdr:rowOff>174763</xdr:rowOff>
    </xdr:from>
    <xdr:to>
      <xdr:col>15</xdr:col>
      <xdr:colOff>125894</xdr:colOff>
      <xdr:row>40</xdr:row>
      <xdr:rowOff>108087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E6D715-F43B-49C2-B15A-ACBE2EA81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150329</xdr:colOff>
      <xdr:row>44</xdr:row>
      <xdr:rowOff>57150</xdr:rowOff>
    </xdr:from>
    <xdr:to>
      <xdr:col>15</xdr:col>
      <xdr:colOff>328404</xdr:colOff>
      <xdr:row>60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92421-4FF0-4D6F-9883-D1C37F3A3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480390</xdr:colOff>
      <xdr:row>64</xdr:row>
      <xdr:rowOff>91109</xdr:rowOff>
    </xdr:from>
    <xdr:to>
      <xdr:col>15</xdr:col>
      <xdr:colOff>153226</xdr:colOff>
      <xdr:row>81</xdr:row>
      <xdr:rowOff>125067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20F76B-7E0C-45A0-89ED-92C48079B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157370</xdr:colOff>
      <xdr:row>84</xdr:row>
      <xdr:rowOff>74544</xdr:rowOff>
    </xdr:from>
    <xdr:to>
      <xdr:col>14</xdr:col>
      <xdr:colOff>550793</xdr:colOff>
      <xdr:row>101</xdr:row>
      <xdr:rowOff>108502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DB27E2-96BA-4464-AED8-889268AFB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149087</xdr:colOff>
      <xdr:row>103</xdr:row>
      <xdr:rowOff>173935</xdr:rowOff>
    </xdr:from>
    <xdr:to>
      <xdr:col>14</xdr:col>
      <xdr:colOff>542510</xdr:colOff>
      <xdr:row>120</xdr:row>
      <xdr:rowOff>91936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924A29B-B809-46BC-8411-4C6A54E4D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488674</xdr:colOff>
      <xdr:row>127</xdr:row>
      <xdr:rowOff>16565</xdr:rowOff>
    </xdr:from>
    <xdr:to>
      <xdr:col>15</xdr:col>
      <xdr:colOff>161510</xdr:colOff>
      <xdr:row>144</xdr:row>
      <xdr:rowOff>58805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C693DD6-C792-4CC4-B477-65314DE4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276225</xdr:colOff>
      <xdr:row>146</xdr:row>
      <xdr:rowOff>161925</xdr:rowOff>
    </xdr:from>
    <xdr:to>
      <xdr:col>15</xdr:col>
      <xdr:colOff>558661</xdr:colOff>
      <xdr:row>164</xdr:row>
      <xdr:rowOff>23190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9A44EBF-E2E2-4CDD-81B7-572A4A862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176</xdr:row>
      <xdr:rowOff>38100</xdr:rowOff>
    </xdr:from>
    <xdr:to>
      <xdr:col>15</xdr:col>
      <xdr:colOff>634861</xdr:colOff>
      <xdr:row>193</xdr:row>
      <xdr:rowOff>89865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1301D8-F48C-48D4-8B40-578EE9629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76200</xdr:colOff>
      <xdr:row>197</xdr:row>
      <xdr:rowOff>142875</xdr:rowOff>
    </xdr:from>
    <xdr:to>
      <xdr:col>15</xdr:col>
      <xdr:colOff>358636</xdr:colOff>
      <xdr:row>215</xdr:row>
      <xdr:rowOff>4140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8E54C07-F787-4A06-A42D-B17D43AAB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209550</xdr:colOff>
      <xdr:row>219</xdr:row>
      <xdr:rowOff>161925</xdr:rowOff>
    </xdr:from>
    <xdr:to>
      <xdr:col>15</xdr:col>
      <xdr:colOff>491986</xdr:colOff>
      <xdr:row>237</xdr:row>
      <xdr:rowOff>23190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FB9DF31-662D-4C29-88F9-3577C0064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552450</xdr:colOff>
      <xdr:row>241</xdr:row>
      <xdr:rowOff>19050</xdr:rowOff>
    </xdr:from>
    <xdr:to>
      <xdr:col>15</xdr:col>
      <xdr:colOff>225286</xdr:colOff>
      <xdr:row>258</xdr:row>
      <xdr:rowOff>70815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9518C8A-16F6-46D6-A783-C2964FA34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523875</xdr:colOff>
      <xdr:row>262</xdr:row>
      <xdr:rowOff>9525</xdr:rowOff>
    </xdr:from>
    <xdr:to>
      <xdr:col>15</xdr:col>
      <xdr:colOff>196711</xdr:colOff>
      <xdr:row>279</xdr:row>
      <xdr:rowOff>70815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455697-92A1-47C2-994C-077662426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4</xdr:row>
      <xdr:rowOff>38100</xdr:rowOff>
    </xdr:from>
    <xdr:to>
      <xdr:col>15</xdr:col>
      <xdr:colOff>178075</xdr:colOff>
      <xdr:row>20</xdr:row>
      <xdr:rowOff>171449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C0640EA-2A38-4646-88CF-016F38598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400050</xdr:colOff>
      <xdr:row>65</xdr:row>
      <xdr:rowOff>100012</xdr:rowOff>
    </xdr:from>
    <xdr:to>
      <xdr:col>23</xdr:col>
      <xdr:colOff>485775</xdr:colOff>
      <xdr:row>79</xdr:row>
      <xdr:rowOff>166687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9871D35-FE44-5FBD-CFF4-6DE3B2C88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75370</xdr:colOff>
      <xdr:row>32</xdr:row>
      <xdr:rowOff>119684</xdr:rowOff>
    </xdr:from>
    <xdr:to>
      <xdr:col>35</xdr:col>
      <xdr:colOff>138731</xdr:colOff>
      <xdr:row>49</xdr:row>
      <xdr:rowOff>144117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CC8427B-FDFD-4CCF-AB36-87499754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73DC-BA0A-4FF1-B7EF-9F59FAC5B279}">
  <sheetPr codeName="Sheet1"/>
  <dimension ref="A1:G63"/>
  <sheetViews>
    <sheetView showGridLines="0" workbookViewId="0">
      <selection activeCell="F17" sqref="F17"/>
    </sheetView>
  </sheetViews>
  <sheetFormatPr defaultColWidth="8.85546875" defaultRowHeight="15" x14ac:dyDescent="0.25"/>
  <cols>
    <col min="1" max="1" width="10.7109375" bestFit="1" customWidth="1"/>
    <col min="3" max="3" width="10.28515625" customWidth="1"/>
  </cols>
  <sheetData>
    <row r="1" spans="1:7" x14ac:dyDescent="0.25">
      <c r="A1" t="s">
        <v>32</v>
      </c>
      <c r="B1" t="s">
        <v>31</v>
      </c>
      <c r="C1" t="s">
        <v>164</v>
      </c>
    </row>
    <row r="2" spans="1:7" x14ac:dyDescent="0.25">
      <c r="A2" s="1" t="s">
        <v>77</v>
      </c>
      <c r="B2">
        <v>1.61E-2</v>
      </c>
      <c r="C2" s="36">
        <f>B2/12</f>
        <v>1.3416666666666666E-3</v>
      </c>
    </row>
    <row r="3" spans="1:7" x14ac:dyDescent="0.25">
      <c r="A3" s="1" t="s">
        <v>78</v>
      </c>
      <c r="B3">
        <v>1.8169999999999999E-2</v>
      </c>
      <c r="C3" s="36">
        <f t="shared" ref="C3:C63" si="0">B3/12</f>
        <v>1.5141666666666665E-3</v>
      </c>
      <c r="G3" t="s">
        <v>139</v>
      </c>
    </row>
    <row r="4" spans="1:7" x14ac:dyDescent="0.25">
      <c r="A4" s="1" t="s">
        <v>79</v>
      </c>
      <c r="B4">
        <v>1.959E-2</v>
      </c>
      <c r="C4" s="36">
        <f t="shared" si="0"/>
        <v>1.6325000000000001E-3</v>
      </c>
    </row>
    <row r="5" spans="1:7" x14ac:dyDescent="0.25">
      <c r="A5" s="1" t="s">
        <v>80</v>
      </c>
      <c r="B5">
        <v>1.8839999999999999E-2</v>
      </c>
      <c r="C5" s="36">
        <f t="shared" si="0"/>
        <v>1.57E-3</v>
      </c>
    </row>
    <row r="6" spans="1:7" x14ac:dyDescent="0.25">
      <c r="A6" s="1" t="s">
        <v>81</v>
      </c>
      <c r="B6">
        <v>1.8769999999999998E-2</v>
      </c>
      <c r="C6" s="36">
        <f t="shared" si="0"/>
        <v>1.5641666666666666E-3</v>
      </c>
    </row>
    <row r="7" spans="1:7" x14ac:dyDescent="0.25">
      <c r="A7" s="1" t="s">
        <v>82</v>
      </c>
      <c r="B7">
        <v>1.7600000000000001E-2</v>
      </c>
      <c r="C7" s="36">
        <f t="shared" si="0"/>
        <v>1.4666666666666667E-3</v>
      </c>
    </row>
    <row r="8" spans="1:7" x14ac:dyDescent="0.25">
      <c r="A8" s="1" t="s">
        <v>83</v>
      </c>
      <c r="B8">
        <v>1.796E-2</v>
      </c>
      <c r="C8" s="36">
        <f t="shared" si="0"/>
        <v>1.4966666666666668E-3</v>
      </c>
    </row>
    <row r="9" spans="1:7" x14ac:dyDescent="0.25">
      <c r="A9" s="1" t="s">
        <v>84</v>
      </c>
      <c r="B9">
        <v>1.8859999999999998E-2</v>
      </c>
      <c r="C9" s="36">
        <f t="shared" si="0"/>
        <v>1.5716666666666665E-3</v>
      </c>
    </row>
    <row r="10" spans="1:7" x14ac:dyDescent="0.25">
      <c r="A10" s="1" t="s">
        <v>85</v>
      </c>
      <c r="B10">
        <v>1.77E-2</v>
      </c>
      <c r="C10" s="36">
        <f t="shared" si="0"/>
        <v>1.475E-3</v>
      </c>
    </row>
    <row r="11" spans="1:7" x14ac:dyDescent="0.25">
      <c r="A11" s="1" t="s">
        <v>86</v>
      </c>
      <c r="B11">
        <v>1.9349999999999999E-2</v>
      </c>
      <c r="C11" s="36">
        <f t="shared" si="0"/>
        <v>1.6125E-3</v>
      </c>
    </row>
    <row r="12" spans="1:7" x14ac:dyDescent="0.25">
      <c r="A12" s="1" t="s">
        <v>87</v>
      </c>
      <c r="B12">
        <v>1.9439999999999999E-2</v>
      </c>
      <c r="C12" s="36">
        <f t="shared" si="0"/>
        <v>1.6199999999999999E-3</v>
      </c>
    </row>
    <row r="13" spans="1:7" x14ac:dyDescent="0.25">
      <c r="A13" s="1" t="s">
        <v>88</v>
      </c>
      <c r="B13">
        <v>1.8200000000000001E-2</v>
      </c>
      <c r="C13" s="36">
        <f t="shared" si="0"/>
        <v>1.5166666666666668E-3</v>
      </c>
    </row>
    <row r="14" spans="1:7" x14ac:dyDescent="0.25">
      <c r="A14" s="1" t="s">
        <v>89</v>
      </c>
      <c r="B14">
        <v>1.77E-2</v>
      </c>
      <c r="C14" s="36">
        <f t="shared" si="0"/>
        <v>1.475E-3</v>
      </c>
    </row>
    <row r="15" spans="1:7" x14ac:dyDescent="0.25">
      <c r="A15" s="1" t="s">
        <v>90</v>
      </c>
      <c r="B15">
        <v>1.729E-2</v>
      </c>
      <c r="C15" s="36">
        <f t="shared" si="0"/>
        <v>1.4408333333333332E-3</v>
      </c>
    </row>
    <row r="16" spans="1:7" x14ac:dyDescent="0.25">
      <c r="A16" s="1" t="s">
        <v>91</v>
      </c>
      <c r="B16">
        <v>1.7420000000000001E-2</v>
      </c>
      <c r="C16" s="36">
        <f t="shared" si="0"/>
        <v>1.4516666666666669E-3</v>
      </c>
    </row>
    <row r="17" spans="1:3" x14ac:dyDescent="0.25">
      <c r="A17" s="1" t="s">
        <v>92</v>
      </c>
      <c r="B17">
        <v>1.6319999999999998E-2</v>
      </c>
      <c r="C17" s="36">
        <f t="shared" si="0"/>
        <v>1.3599999999999999E-3</v>
      </c>
    </row>
    <row r="18" spans="1:3" x14ac:dyDescent="0.25">
      <c r="A18" s="1" t="s">
        <v>93</v>
      </c>
      <c r="B18">
        <v>1.755E-2</v>
      </c>
      <c r="C18" s="36">
        <f t="shared" si="0"/>
        <v>1.4625E-3</v>
      </c>
    </row>
    <row r="19" spans="1:3" x14ac:dyDescent="0.25">
      <c r="A19" s="1" t="s">
        <v>94</v>
      </c>
      <c r="B19">
        <v>1.5740000000000001E-2</v>
      </c>
      <c r="C19" s="36">
        <f t="shared" si="0"/>
        <v>1.3116666666666667E-3</v>
      </c>
    </row>
    <row r="20" spans="1:3" x14ac:dyDescent="0.25">
      <c r="A20" s="1" t="s">
        <v>95</v>
      </c>
      <c r="B20">
        <v>1.4590000000000001E-2</v>
      </c>
      <c r="C20" s="36">
        <f t="shared" si="0"/>
        <v>1.2158333333333333E-3</v>
      </c>
    </row>
    <row r="21" spans="1:3" x14ac:dyDescent="0.25">
      <c r="A21" s="1" t="s">
        <v>96</v>
      </c>
      <c r="B21">
        <v>1.409E-2</v>
      </c>
      <c r="C21" s="36">
        <f t="shared" si="0"/>
        <v>1.1741666666666667E-3</v>
      </c>
    </row>
    <row r="22" spans="1:3" x14ac:dyDescent="0.25">
      <c r="A22" s="1" t="s">
        <v>97</v>
      </c>
      <c r="B22">
        <v>1.1610000000000001E-2</v>
      </c>
      <c r="C22" s="36">
        <f t="shared" si="0"/>
        <v>9.6750000000000004E-4</v>
      </c>
    </row>
    <row r="23" spans="1:3" x14ac:dyDescent="0.25">
      <c r="A23" s="1" t="s">
        <v>98</v>
      </c>
      <c r="B23">
        <v>1.2390000000000002E-2</v>
      </c>
      <c r="C23" s="36">
        <f t="shared" si="0"/>
        <v>1.0325000000000002E-3</v>
      </c>
    </row>
    <row r="24" spans="1:3" x14ac:dyDescent="0.25">
      <c r="A24" s="1" t="s">
        <v>99</v>
      </c>
      <c r="B24">
        <v>1.391E-2</v>
      </c>
      <c r="C24" s="36">
        <f t="shared" si="0"/>
        <v>1.1591666666666666E-3</v>
      </c>
    </row>
    <row r="25" spans="1:3" x14ac:dyDescent="0.25">
      <c r="A25" s="1" t="s">
        <v>100</v>
      </c>
      <c r="B25">
        <v>1.4039999999999999E-2</v>
      </c>
      <c r="C25" s="36">
        <f t="shared" si="0"/>
        <v>1.1699999999999998E-3</v>
      </c>
    </row>
    <row r="26" spans="1:3" x14ac:dyDescent="0.25">
      <c r="A26" s="1" t="s">
        <v>101</v>
      </c>
      <c r="B26">
        <v>1.576E-2</v>
      </c>
      <c r="C26" s="36">
        <f t="shared" si="0"/>
        <v>1.3133333333333332E-3</v>
      </c>
    </row>
    <row r="27" spans="1:3" x14ac:dyDescent="0.25">
      <c r="A27" s="1" t="s">
        <v>102</v>
      </c>
      <c r="B27">
        <v>1.3440000000000001E-2</v>
      </c>
      <c r="C27" s="36">
        <f t="shared" si="0"/>
        <v>1.1200000000000001E-3</v>
      </c>
    </row>
    <row r="28" spans="1:3" x14ac:dyDescent="0.25">
      <c r="A28" s="1" t="s">
        <v>103</v>
      </c>
      <c r="B28">
        <v>1.145E-2</v>
      </c>
      <c r="C28" s="36">
        <f t="shared" si="0"/>
        <v>9.5416666666666664E-4</v>
      </c>
    </row>
    <row r="29" spans="1:3" x14ac:dyDescent="0.25">
      <c r="A29" s="1" t="s">
        <v>104</v>
      </c>
      <c r="B29">
        <v>9.300000000000001E-3</v>
      </c>
      <c r="C29" s="36">
        <f t="shared" si="0"/>
        <v>7.7500000000000008E-4</v>
      </c>
    </row>
    <row r="30" spans="1:3" x14ac:dyDescent="0.25">
      <c r="A30" s="1" t="s">
        <v>105</v>
      </c>
      <c r="B30">
        <v>6.5000000000000006E-3</v>
      </c>
      <c r="C30" s="36">
        <f t="shared" si="0"/>
        <v>5.4166666666666675E-4</v>
      </c>
    </row>
    <row r="31" spans="1:3" x14ac:dyDescent="0.25">
      <c r="A31" s="1" t="s">
        <v>106</v>
      </c>
      <c r="B31">
        <v>6.0699999999999999E-3</v>
      </c>
      <c r="C31" s="36">
        <f t="shared" si="0"/>
        <v>5.0583333333333329E-4</v>
      </c>
    </row>
    <row r="32" spans="1:3" x14ac:dyDescent="0.25">
      <c r="A32" s="1" t="s">
        <v>107</v>
      </c>
      <c r="B32">
        <v>6.2900000000000005E-3</v>
      </c>
      <c r="C32" s="36">
        <f t="shared" si="0"/>
        <v>5.241666666666667E-4</v>
      </c>
    </row>
    <row r="33" spans="1:3" x14ac:dyDescent="0.25">
      <c r="A33" s="1" t="s">
        <v>108</v>
      </c>
      <c r="B33">
        <v>5.7499999999999999E-3</v>
      </c>
      <c r="C33" s="36">
        <f t="shared" si="0"/>
        <v>4.7916666666666664E-4</v>
      </c>
    </row>
    <row r="34" spans="1:3" x14ac:dyDescent="0.25">
      <c r="A34" s="1" t="s">
        <v>109</v>
      </c>
      <c r="B34">
        <v>8.1000000000000013E-3</v>
      </c>
      <c r="C34" s="36">
        <f t="shared" si="0"/>
        <v>6.7500000000000014E-4</v>
      </c>
    </row>
    <row r="35" spans="1:3" x14ac:dyDescent="0.25">
      <c r="A35" s="1" t="s">
        <v>110</v>
      </c>
      <c r="B35">
        <v>6.2900000000000005E-3</v>
      </c>
      <c r="C35" s="36">
        <f t="shared" si="0"/>
        <v>5.241666666666667E-4</v>
      </c>
    </row>
    <row r="36" spans="1:3" x14ac:dyDescent="0.25">
      <c r="A36" s="1" t="s">
        <v>111</v>
      </c>
      <c r="B36">
        <v>7.0099999999999997E-3</v>
      </c>
      <c r="C36" s="36">
        <f t="shared" si="0"/>
        <v>5.8416666666666664E-4</v>
      </c>
    </row>
    <row r="37" spans="1:3" x14ac:dyDescent="0.25">
      <c r="A37" s="1" t="s">
        <v>112</v>
      </c>
      <c r="B37">
        <v>8.4700000000000001E-3</v>
      </c>
      <c r="C37" s="36">
        <f t="shared" si="0"/>
        <v>7.0583333333333338E-4</v>
      </c>
    </row>
    <row r="38" spans="1:3" x14ac:dyDescent="0.25">
      <c r="A38" s="1" t="s">
        <v>113</v>
      </c>
      <c r="B38">
        <v>9.6699999999999998E-3</v>
      </c>
      <c r="C38" s="36">
        <f t="shared" si="0"/>
        <v>8.0583333333333331E-4</v>
      </c>
    </row>
    <row r="39" spans="1:3" x14ac:dyDescent="0.25">
      <c r="A39" s="1" t="s">
        <v>114</v>
      </c>
      <c r="B39">
        <v>1.0549999999999999E-2</v>
      </c>
      <c r="C39" s="36">
        <f t="shared" si="0"/>
        <v>8.7916666666666655E-4</v>
      </c>
    </row>
    <row r="40" spans="1:3" x14ac:dyDescent="0.25">
      <c r="A40" s="1" t="s">
        <v>115</v>
      </c>
      <c r="B40">
        <v>1.4670000000000001E-2</v>
      </c>
      <c r="C40" s="36">
        <f t="shared" si="0"/>
        <v>1.2225000000000001E-3</v>
      </c>
    </row>
    <row r="41" spans="1:3" x14ac:dyDescent="0.25">
      <c r="A41" s="1" t="s">
        <v>116</v>
      </c>
      <c r="B41">
        <v>1.4830000000000001E-2</v>
      </c>
      <c r="C41" s="36">
        <f t="shared" si="0"/>
        <v>1.2358333333333334E-3</v>
      </c>
    </row>
    <row r="42" spans="1:3" x14ac:dyDescent="0.25">
      <c r="A42" s="1" t="s">
        <v>117</v>
      </c>
      <c r="B42">
        <v>1.4379999999999999E-2</v>
      </c>
      <c r="C42" s="36">
        <f t="shared" si="0"/>
        <v>1.1983333333333332E-3</v>
      </c>
    </row>
    <row r="43" spans="1:3" x14ac:dyDescent="0.25">
      <c r="A43" s="1" t="s">
        <v>118</v>
      </c>
      <c r="B43">
        <v>1.4800000000000001E-2</v>
      </c>
      <c r="C43" s="36">
        <f t="shared" si="0"/>
        <v>1.2333333333333335E-3</v>
      </c>
    </row>
    <row r="44" spans="1:3" x14ac:dyDescent="0.25">
      <c r="A44" s="1" t="s">
        <v>119</v>
      </c>
      <c r="B44">
        <v>1.376E-2</v>
      </c>
      <c r="C44" s="36">
        <f t="shared" si="0"/>
        <v>1.1466666666666667E-3</v>
      </c>
    </row>
    <row r="45" spans="1:3" x14ac:dyDescent="0.25">
      <c r="A45" s="1" t="s">
        <v>120</v>
      </c>
      <c r="B45">
        <v>1.2019999999999999E-2</v>
      </c>
      <c r="C45" s="36">
        <f t="shared" si="0"/>
        <v>1.0016666666666665E-3</v>
      </c>
    </row>
    <row r="46" spans="1:3" x14ac:dyDescent="0.25">
      <c r="A46" s="1" t="s">
        <v>121</v>
      </c>
      <c r="B46">
        <v>1.295E-2</v>
      </c>
      <c r="C46" s="36">
        <f t="shared" si="0"/>
        <v>1.0791666666666666E-3</v>
      </c>
    </row>
    <row r="47" spans="1:3" x14ac:dyDescent="0.25">
      <c r="A47" s="1" t="s">
        <v>122</v>
      </c>
      <c r="B47">
        <v>1.601E-2</v>
      </c>
      <c r="C47" s="36">
        <f t="shared" si="0"/>
        <v>1.3341666666666667E-3</v>
      </c>
    </row>
    <row r="48" spans="1:3" x14ac:dyDescent="0.25">
      <c r="A48" s="1" t="s">
        <v>123</v>
      </c>
      <c r="B48">
        <v>1.702E-2</v>
      </c>
      <c r="C48" s="36">
        <f t="shared" si="0"/>
        <v>1.4183333333333333E-3</v>
      </c>
    </row>
    <row r="49" spans="1:3" x14ac:dyDescent="0.25">
      <c r="A49" s="1" t="s">
        <v>124</v>
      </c>
      <c r="B49">
        <v>1.49E-2</v>
      </c>
      <c r="C49" s="36">
        <f t="shared" si="0"/>
        <v>1.2416666666666667E-3</v>
      </c>
    </row>
    <row r="50" spans="1:3" x14ac:dyDescent="0.25">
      <c r="A50" s="1" t="s">
        <v>125</v>
      </c>
      <c r="B50">
        <v>1.7180000000000001E-2</v>
      </c>
      <c r="C50" s="36">
        <f t="shared" si="0"/>
        <v>1.4316666666666668E-3</v>
      </c>
    </row>
    <row r="51" spans="1:3" x14ac:dyDescent="0.25">
      <c r="A51" s="1" t="s">
        <v>126</v>
      </c>
      <c r="B51">
        <v>1.9730000000000001E-2</v>
      </c>
      <c r="C51" s="36">
        <f t="shared" si="0"/>
        <v>1.6441666666666668E-3</v>
      </c>
    </row>
    <row r="52" spans="1:3" x14ac:dyDescent="0.25">
      <c r="A52" s="1" t="s">
        <v>127</v>
      </c>
      <c r="B52">
        <v>2.0790000000000003E-2</v>
      </c>
      <c r="C52" s="36">
        <f t="shared" si="0"/>
        <v>1.7325000000000003E-3</v>
      </c>
    </row>
    <row r="53" spans="1:3" x14ac:dyDescent="0.25">
      <c r="A53" s="1" t="s">
        <v>128</v>
      </c>
      <c r="B53">
        <v>2.5690000000000001E-2</v>
      </c>
      <c r="C53" s="36">
        <f t="shared" si="0"/>
        <v>2.1408333333333336E-3</v>
      </c>
    </row>
    <row r="54" spans="1:3" x14ac:dyDescent="0.25">
      <c r="A54" s="1" t="s">
        <v>129</v>
      </c>
      <c r="B54">
        <v>2.7770000000000003E-2</v>
      </c>
      <c r="C54" s="36">
        <f t="shared" si="0"/>
        <v>2.3141666666666671E-3</v>
      </c>
    </row>
    <row r="55" spans="1:3" x14ac:dyDescent="0.25">
      <c r="A55" s="1" t="s">
        <v>130</v>
      </c>
      <c r="B55">
        <v>2.741E-2</v>
      </c>
      <c r="C55" s="36">
        <f t="shared" si="0"/>
        <v>2.2841666666666666E-3</v>
      </c>
    </row>
    <row r="56" spans="1:3" x14ac:dyDescent="0.25">
      <c r="A56" s="1" t="s">
        <v>131</v>
      </c>
      <c r="B56">
        <v>3.0670000000000003E-2</v>
      </c>
      <c r="C56" s="36">
        <f t="shared" si="0"/>
        <v>2.5558333333333336E-3</v>
      </c>
    </row>
    <row r="57" spans="1:3" x14ac:dyDescent="0.25">
      <c r="A57" s="1" t="s">
        <v>132</v>
      </c>
      <c r="B57">
        <v>2.827E-2</v>
      </c>
      <c r="C57" s="36">
        <f t="shared" si="0"/>
        <v>2.3558333333333335E-3</v>
      </c>
    </row>
    <row r="58" spans="1:3" x14ac:dyDescent="0.25">
      <c r="A58" s="1" t="s">
        <v>133</v>
      </c>
      <c r="B58">
        <v>3.3570000000000003E-2</v>
      </c>
      <c r="C58" s="36">
        <f t="shared" si="0"/>
        <v>2.7975000000000001E-3</v>
      </c>
    </row>
    <row r="59" spans="1:3" x14ac:dyDescent="0.25">
      <c r="A59" s="1" t="s">
        <v>134</v>
      </c>
      <c r="B59">
        <v>3.3119999999999997E-2</v>
      </c>
      <c r="C59" s="36">
        <f t="shared" si="0"/>
        <v>2.7599999999999999E-3</v>
      </c>
    </row>
    <row r="60" spans="1:3" x14ac:dyDescent="0.25">
      <c r="A60" s="1" t="s">
        <v>135</v>
      </c>
      <c r="B60">
        <v>3.5319999999999997E-2</v>
      </c>
      <c r="C60" s="36">
        <f t="shared" si="0"/>
        <v>2.943333333333333E-3</v>
      </c>
    </row>
    <row r="61" spans="1:3" x14ac:dyDescent="0.25">
      <c r="A61" s="1" t="s">
        <v>136</v>
      </c>
      <c r="B61">
        <v>3.1649999999999998E-2</v>
      </c>
      <c r="C61" s="36">
        <f t="shared" si="0"/>
        <v>2.6374999999999997E-3</v>
      </c>
    </row>
    <row r="62" spans="1:3" x14ac:dyDescent="0.25">
      <c r="A62" s="1" t="s">
        <v>137</v>
      </c>
      <c r="B62">
        <v>3.2230000000000002E-2</v>
      </c>
      <c r="C62" s="36">
        <f t="shared" si="0"/>
        <v>2.6858333333333335E-3</v>
      </c>
    </row>
    <row r="63" spans="1:3" x14ac:dyDescent="0.25">
      <c r="A63" s="1" t="s">
        <v>138</v>
      </c>
      <c r="B63">
        <v>2.971E-2</v>
      </c>
      <c r="C63" s="36">
        <f t="shared" si="0"/>
        <v>2.4758333333333334E-3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345E-8A15-466C-9D93-04890D1B5655}">
  <sheetPr>
    <tabColor rgb="FF1D7D74"/>
  </sheetPr>
  <dimension ref="J8:Y45"/>
  <sheetViews>
    <sheetView topLeftCell="O1" workbookViewId="0">
      <selection activeCell="Y15" sqref="Y15:Y26"/>
    </sheetView>
  </sheetViews>
  <sheetFormatPr defaultRowHeight="15" x14ac:dyDescent="0.25"/>
  <sheetData>
    <row r="8" spans="10:25" ht="15.75" thickBot="1" x14ac:dyDescent="0.3">
      <c r="J8" s="372" t="s">
        <v>223</v>
      </c>
      <c r="K8" s="372"/>
      <c r="L8" s="372"/>
      <c r="M8" s="372"/>
      <c r="Q8" s="373" t="s">
        <v>224</v>
      </c>
      <c r="R8" s="373"/>
      <c r="S8" s="373"/>
      <c r="T8" s="373"/>
    </row>
    <row r="9" spans="10:25" x14ac:dyDescent="0.25">
      <c r="Q9" s="9"/>
      <c r="R9" s="21" t="s">
        <v>49</v>
      </c>
      <c r="S9" s="21" t="s">
        <v>20</v>
      </c>
      <c r="T9" s="21" t="s">
        <v>50</v>
      </c>
    </row>
    <row r="10" spans="10:25" x14ac:dyDescent="0.25">
      <c r="J10" s="19" t="s">
        <v>43</v>
      </c>
      <c r="K10" s="19">
        <v>7.5347814141907823E-3</v>
      </c>
      <c r="L10" s="19">
        <v>3.7316735158532373E-3</v>
      </c>
      <c r="M10" s="19">
        <v>2.0191427203319994</v>
      </c>
      <c r="Q10" s="19" t="s">
        <v>43</v>
      </c>
      <c r="R10" s="19">
        <v>2.9801531073853516E-3</v>
      </c>
      <c r="S10" s="19">
        <v>3.7428710487248606E-3</v>
      </c>
      <c r="T10" s="19">
        <v>0.79622115445324915</v>
      </c>
      <c r="V10" s="19"/>
    </row>
    <row r="11" spans="10:25" x14ac:dyDescent="0.25">
      <c r="J11" s="19" t="s">
        <v>13</v>
      </c>
      <c r="K11" s="19">
        <v>0.42201212743151278</v>
      </c>
      <c r="L11" s="19">
        <v>6.9097945285111678E-2</v>
      </c>
      <c r="M11" s="19">
        <v>6.1074482850424561</v>
      </c>
      <c r="Q11" s="19" t="s">
        <v>13</v>
      </c>
      <c r="R11" s="19">
        <v>0.47458613444174197</v>
      </c>
      <c r="S11" s="19">
        <v>7.6714513677074603E-2</v>
      </c>
      <c r="T11" s="19">
        <v>6.186393052551769</v>
      </c>
      <c r="V11" s="19"/>
    </row>
    <row r="12" spans="10:25" ht="15.75" thickBot="1" x14ac:dyDescent="0.3">
      <c r="J12" s="20" t="s">
        <v>223</v>
      </c>
      <c r="K12" s="20">
        <v>-4.5033029045662504E-2</v>
      </c>
      <c r="L12" s="20">
        <v>3.7066347223754181E-2</v>
      </c>
      <c r="M12" s="20">
        <v>-1.214930318701672</v>
      </c>
      <c r="Q12" s="20" t="s">
        <v>224</v>
      </c>
      <c r="R12" s="20">
        <v>-6.4318063920828339E-2</v>
      </c>
      <c r="S12" s="20">
        <v>3.4679189589625882E-2</v>
      </c>
      <c r="T12" s="20">
        <v>-1.854658793412773</v>
      </c>
      <c r="V12" s="19"/>
    </row>
    <row r="13" spans="10:25" x14ac:dyDescent="0.25">
      <c r="J13" s="19" t="s">
        <v>43</v>
      </c>
      <c r="K13" s="19">
        <v>5.6668003148434105E-3</v>
      </c>
      <c r="L13" s="19">
        <v>6.1470116719642438E-3</v>
      </c>
      <c r="M13" s="19">
        <v>0.92187889290807479</v>
      </c>
      <c r="Q13" s="19" t="s">
        <v>43</v>
      </c>
      <c r="R13" s="19">
        <v>9.5046385104493383E-3</v>
      </c>
      <c r="S13" s="19">
        <v>6.1347607331292062E-3</v>
      </c>
      <c r="T13" s="19">
        <v>1.5493087544754547</v>
      </c>
      <c r="V13" s="19"/>
      <c r="W13" t="s">
        <v>291</v>
      </c>
      <c r="Y13" t="s">
        <v>292</v>
      </c>
    </row>
    <row r="14" spans="10:25" x14ac:dyDescent="0.25">
      <c r="J14" s="19" t="s">
        <v>12</v>
      </c>
      <c r="K14" s="19">
        <v>0.58256340483636282</v>
      </c>
      <c r="L14" s="19">
        <v>6.5592283971998039E-2</v>
      </c>
      <c r="M14" s="19">
        <v>8.8815843809473787</v>
      </c>
      <c r="Q14" s="19" t="s">
        <v>12</v>
      </c>
      <c r="R14" s="19">
        <v>0.54062381025349482</v>
      </c>
      <c r="S14" s="19">
        <v>6.9136472260721324E-2</v>
      </c>
      <c r="T14" s="19">
        <v>7.8196614981271004</v>
      </c>
      <c r="V14" s="19"/>
      <c r="W14" t="s">
        <v>290</v>
      </c>
      <c r="Y14" t="s">
        <v>290</v>
      </c>
    </row>
    <row r="15" spans="10:25" ht="15.75" thickBot="1" x14ac:dyDescent="0.3">
      <c r="J15" s="20" t="s">
        <v>223</v>
      </c>
      <c r="K15" s="20">
        <v>2.2488699696613672E-4</v>
      </c>
      <c r="L15" s="20">
        <v>5.9759473872005753E-2</v>
      </c>
      <c r="M15" s="20">
        <v>3.7632024245696171E-3</v>
      </c>
      <c r="Q15" s="20" t="s">
        <v>224</v>
      </c>
      <c r="R15" s="20">
        <v>8.2275094564269777E-2</v>
      </c>
      <c r="S15" s="20">
        <v>5.3080862927983814E-2</v>
      </c>
      <c r="T15" s="20">
        <v>1.5499954225667834</v>
      </c>
      <c r="V15" s="19"/>
      <c r="W15" s="19">
        <v>0.37073645406548611</v>
      </c>
      <c r="Y15" s="19">
        <v>0.39084862704671314</v>
      </c>
    </row>
    <row r="16" spans="10:25" x14ac:dyDescent="0.25">
      <c r="J16" s="19" t="s">
        <v>43</v>
      </c>
      <c r="K16" s="19">
        <v>1.7091189265872491E-3</v>
      </c>
      <c r="L16" s="19">
        <v>3.8414106764064781E-3</v>
      </c>
      <c r="M16" s="19">
        <v>0.44491960650926221</v>
      </c>
      <c r="Q16" s="19" t="s">
        <v>43</v>
      </c>
      <c r="R16" s="19">
        <v>2.0941296345631762E-4</v>
      </c>
      <c r="S16" s="19">
        <v>3.9519888754064002E-3</v>
      </c>
      <c r="T16" s="19">
        <v>5.2989259347240136E-2</v>
      </c>
      <c r="V16" s="19"/>
      <c r="W16" s="19">
        <v>0.56692517744589643</v>
      </c>
      <c r="Y16" s="19">
        <v>0.58415046161790352</v>
      </c>
    </row>
    <row r="17" spans="10:25" x14ac:dyDescent="0.25">
      <c r="J17" s="19" t="s">
        <v>13</v>
      </c>
      <c r="K17" s="19">
        <v>0.52726808628724697</v>
      </c>
      <c r="L17" s="19">
        <v>7.1129905552653347E-2</v>
      </c>
      <c r="M17" s="19">
        <v>7.4127482975067496</v>
      </c>
      <c r="Q17" s="19" t="s">
        <v>13</v>
      </c>
      <c r="R17" s="19">
        <v>0.51059802237807284</v>
      </c>
      <c r="S17" s="19">
        <v>8.1000627776716488E-2</v>
      </c>
      <c r="T17" s="19">
        <v>6.3036304334031774</v>
      </c>
      <c r="V17" s="19"/>
      <c r="W17" s="19">
        <v>0.47121461671731441</v>
      </c>
      <c r="Y17" s="19">
        <v>0.46145797922242698</v>
      </c>
    </row>
    <row r="18" spans="10:25" ht="15.75" thickBot="1" x14ac:dyDescent="0.3">
      <c r="J18" s="20" t="s">
        <v>223</v>
      </c>
      <c r="K18" s="20">
        <v>-3.9475578711732004E-2</v>
      </c>
      <c r="L18" s="20">
        <v>3.8156355682193839E-2</v>
      </c>
      <c r="M18" s="20">
        <v>-1.0345741359716332</v>
      </c>
      <c r="Q18" s="20" t="s">
        <v>224</v>
      </c>
      <c r="R18" s="20">
        <v>-4.9167340881088139E-4</v>
      </c>
      <c r="S18" s="20">
        <v>3.6616749463757876E-2</v>
      </c>
      <c r="T18" s="20">
        <v>-1.3427554766911369E-2</v>
      </c>
      <c r="V18" s="19"/>
      <c r="W18" s="19">
        <v>0.39781346449055305</v>
      </c>
      <c r="Y18" s="19">
        <v>0.40923837677155245</v>
      </c>
    </row>
    <row r="19" spans="10:25" x14ac:dyDescent="0.25">
      <c r="J19" s="19" t="s">
        <v>43</v>
      </c>
      <c r="K19" s="19">
        <v>9.3457040720750124E-3</v>
      </c>
      <c r="L19" s="19">
        <v>4.3614753487074484E-3</v>
      </c>
      <c r="M19" s="19">
        <v>2.1427850268246207</v>
      </c>
      <c r="Q19" s="19" t="s">
        <v>43</v>
      </c>
      <c r="R19" s="19">
        <v>3.0422708856225984E-3</v>
      </c>
      <c r="S19" s="19">
        <v>4.4038136859048298E-3</v>
      </c>
      <c r="T19" s="19">
        <v>0.69082642968296193</v>
      </c>
      <c r="V19" s="19"/>
      <c r="W19" s="19">
        <v>0.45957437188622469</v>
      </c>
      <c r="Y19" s="19">
        <v>0.43464058096568581</v>
      </c>
    </row>
    <row r="20" spans="10:25" x14ac:dyDescent="0.25">
      <c r="J20" s="19" t="s">
        <v>13</v>
      </c>
      <c r="K20" s="19">
        <v>0.5209640852177968</v>
      </c>
      <c r="L20" s="19">
        <v>8.0759740563328297E-2</v>
      </c>
      <c r="M20" s="19">
        <v>6.45078948475917</v>
      </c>
      <c r="Q20" s="19" t="s">
        <v>13</v>
      </c>
      <c r="R20" s="19">
        <v>0.58044361535113387</v>
      </c>
      <c r="S20" s="19">
        <v>9.0261304982369103E-2</v>
      </c>
      <c r="T20" s="19">
        <v>6.4307026744684546</v>
      </c>
      <c r="V20" s="19"/>
      <c r="W20" s="19">
        <v>0.48418783269197785</v>
      </c>
      <c r="Y20" s="19">
        <v>0.4993671877665673</v>
      </c>
    </row>
    <row r="21" spans="10:25" ht="15.75" thickBot="1" x14ac:dyDescent="0.3">
      <c r="J21" s="20" t="s">
        <v>223</v>
      </c>
      <c r="K21" s="20">
        <v>-7.1957036417850812E-2</v>
      </c>
      <c r="L21" s="20">
        <v>4.3322107091158697E-2</v>
      </c>
      <c r="M21" s="20">
        <v>-1.6609772988751053</v>
      </c>
      <c r="Q21" s="20" t="s">
        <v>224</v>
      </c>
      <c r="R21" s="20">
        <v>-8.0928873517486261E-2</v>
      </c>
      <c r="S21" s="20">
        <v>4.0803086118318815E-2</v>
      </c>
      <c r="T21" s="20">
        <v>-1.9834007967635738</v>
      </c>
      <c r="V21" s="19"/>
      <c r="W21" s="19">
        <v>0.48162358406656353</v>
      </c>
      <c r="Y21" s="19">
        <v>0.47934690503354072</v>
      </c>
    </row>
    <row r="22" spans="10:25" x14ac:dyDescent="0.25">
      <c r="J22" s="19" t="s">
        <v>43</v>
      </c>
      <c r="K22" s="19">
        <v>7.254587043529089E-3</v>
      </c>
      <c r="L22" s="19">
        <v>4.5458026544397062E-3</v>
      </c>
      <c r="M22" s="19">
        <v>1.5958869302088641</v>
      </c>
      <c r="Q22" s="19" t="s">
        <v>43</v>
      </c>
      <c r="R22" s="19">
        <v>2.9351781640763108E-3</v>
      </c>
      <c r="S22" s="19">
        <v>4.7397978908088299E-3</v>
      </c>
      <c r="T22" s="19">
        <v>0.61926230436282015</v>
      </c>
      <c r="W22" s="19">
        <v>0.4932372247488655</v>
      </c>
      <c r="Y22" s="19">
        <v>0.48719305561228093</v>
      </c>
    </row>
    <row r="23" spans="10:25" x14ac:dyDescent="0.25">
      <c r="J23" s="19" t="s">
        <v>13</v>
      </c>
      <c r="K23" s="19">
        <v>0.61289335834867864</v>
      </c>
      <c r="L23" s="19">
        <v>8.4172857501862888E-2</v>
      </c>
      <c r="M23" s="19">
        <v>7.2813657102601548</v>
      </c>
      <c r="Q23" s="19" t="s">
        <v>13</v>
      </c>
      <c r="R23" s="19">
        <v>0.61113845320654991</v>
      </c>
      <c r="S23" s="19">
        <v>9.7147693678867234E-2</v>
      </c>
      <c r="T23" s="19">
        <v>6.2908179295201556</v>
      </c>
      <c r="W23" s="19">
        <v>0.71593306710212401</v>
      </c>
      <c r="Y23" s="19">
        <v>0.70711976780509223</v>
      </c>
    </row>
    <row r="24" spans="10:25" ht="15.75" thickBot="1" x14ac:dyDescent="0.3">
      <c r="J24" s="20" t="s">
        <v>223</v>
      </c>
      <c r="K24" s="20">
        <v>-8.0144321469683338E-2</v>
      </c>
      <c r="L24" s="20">
        <v>4.5153012149724295E-2</v>
      </c>
      <c r="M24" s="20">
        <v>-1.7749496136366332</v>
      </c>
      <c r="Q24" s="20" t="s">
        <v>224</v>
      </c>
      <c r="R24" s="20">
        <v>-2.957598291221351E-2</v>
      </c>
      <c r="S24" s="20">
        <v>4.3916113467993366E-2</v>
      </c>
      <c r="T24" s="20">
        <v>-0.67346539975056929</v>
      </c>
      <c r="W24" s="19">
        <v>0.477276274721395</v>
      </c>
      <c r="Y24" s="19">
        <v>0.4812729289971473</v>
      </c>
    </row>
    <row r="25" spans="10:25" x14ac:dyDescent="0.25">
      <c r="J25" s="19" t="s">
        <v>43</v>
      </c>
      <c r="K25" s="19">
        <v>1.0375185684174032E-2</v>
      </c>
      <c r="L25" s="19">
        <v>3.7821524575561544E-3</v>
      </c>
      <c r="M25" s="19">
        <v>2.7431960505574065</v>
      </c>
      <c r="Q25" s="19" t="s">
        <v>43</v>
      </c>
      <c r="R25" s="19">
        <v>3.7279812799333291E-3</v>
      </c>
      <c r="S25" s="19">
        <v>3.8461690730944736E-3</v>
      </c>
      <c r="T25" s="19">
        <v>0.96927129543318402</v>
      </c>
      <c r="W25" s="19">
        <v>0.39779576710976561</v>
      </c>
      <c r="Y25" s="19">
        <v>0.42090228582139999</v>
      </c>
    </row>
    <row r="26" spans="10:25" x14ac:dyDescent="0.25">
      <c r="J26" s="19" t="s">
        <v>241</v>
      </c>
      <c r="K26" s="19">
        <v>0.49054140416655445</v>
      </c>
      <c r="L26" s="19">
        <v>6.7600757145687584E-2</v>
      </c>
      <c r="M26" s="19">
        <v>7.2564483724550604</v>
      </c>
      <c r="Q26" s="19" t="s">
        <v>241</v>
      </c>
      <c r="R26" s="19">
        <v>0.55180511084171624</v>
      </c>
      <c r="S26" s="19">
        <v>7.5967882604147788E-2</v>
      </c>
      <c r="T26" s="19">
        <v>7.2636631682503694</v>
      </c>
      <c r="W26" s="19">
        <v>0.84736352278049032</v>
      </c>
      <c r="Y26" s="19">
        <v>0.85747116583695782</v>
      </c>
    </row>
    <row r="27" spans="10:25" ht="15.75" thickBot="1" x14ac:dyDescent="0.3">
      <c r="J27" s="20" t="s">
        <v>222</v>
      </c>
      <c r="K27" s="20">
        <v>-6.8901872909736317E-2</v>
      </c>
      <c r="L27" s="20">
        <v>3.6001671344920196E-2</v>
      </c>
      <c r="M27" s="20">
        <v>-1.913852061189329</v>
      </c>
      <c r="Q27" s="20" t="s">
        <v>222</v>
      </c>
      <c r="R27" s="20">
        <v>-7.8553276775545355E-2</v>
      </c>
      <c r="S27" s="20">
        <v>3.3959812110737522E-2</v>
      </c>
      <c r="T27" s="20">
        <v>-2.313124599140763</v>
      </c>
    </row>
    <row r="28" spans="10:25" x14ac:dyDescent="0.25">
      <c r="J28" s="19" t="s">
        <v>43</v>
      </c>
      <c r="K28" s="19">
        <v>8.3624162336762009E-3</v>
      </c>
      <c r="L28" s="19">
        <v>3.5855152084422084E-3</v>
      </c>
      <c r="M28" s="19">
        <v>2.3322774406273967</v>
      </c>
      <c r="Q28" s="19" t="s">
        <v>43</v>
      </c>
      <c r="R28" s="19">
        <v>2.8503629116400234E-3</v>
      </c>
      <c r="S28" s="19">
        <v>3.6631784553460478E-3</v>
      </c>
      <c r="T28" s="19">
        <v>0.77811194469114653</v>
      </c>
    </row>
    <row r="29" spans="10:25" x14ac:dyDescent="0.25">
      <c r="J29" s="19" t="s">
        <v>13</v>
      </c>
      <c r="K29" s="19">
        <v>0.50433857612070587</v>
      </c>
      <c r="L29" s="19">
        <v>6.6391588824519038E-2</v>
      </c>
      <c r="M29" s="19">
        <v>7.5964227555049701</v>
      </c>
      <c r="Q29" s="19" t="s">
        <v>13</v>
      </c>
      <c r="R29" s="19">
        <v>0.54621810609551891</v>
      </c>
      <c r="S29" s="19">
        <v>7.5081120897806039E-2</v>
      </c>
      <c r="T29" s="19">
        <v>7.2750393116664309</v>
      </c>
    </row>
    <row r="30" spans="10:25" ht="15.75" thickBot="1" x14ac:dyDescent="0.3">
      <c r="J30" s="20" t="s">
        <v>223</v>
      </c>
      <c r="K30" s="20">
        <v>-7.0272411603233415E-2</v>
      </c>
      <c r="L30" s="20">
        <v>3.5614571083875377E-2</v>
      </c>
      <c r="M30" s="20">
        <v>-1.9731365411571529</v>
      </c>
      <c r="Q30" s="20" t="s">
        <v>224</v>
      </c>
      <c r="R30" s="20">
        <v>-6.4600195332422464E-2</v>
      </c>
      <c r="S30" s="20">
        <v>3.3940806001547329E-2</v>
      </c>
      <c r="T30" s="20">
        <v>-1.9033194241019911</v>
      </c>
    </row>
    <row r="31" spans="10:25" x14ac:dyDescent="0.25">
      <c r="J31" s="19" t="s">
        <v>43</v>
      </c>
      <c r="K31" s="19">
        <v>8.3347669516436965E-3</v>
      </c>
      <c r="L31" s="19">
        <v>3.4770343925745969E-3</v>
      </c>
      <c r="M31" s="19">
        <v>2.3970907418813749</v>
      </c>
      <c r="Q31" s="19" t="s">
        <v>43</v>
      </c>
      <c r="R31" s="19">
        <v>3.4987595213187062E-3</v>
      </c>
      <c r="S31" s="19">
        <v>3.5656481013724853E-3</v>
      </c>
      <c r="T31" s="19">
        <v>0.98124083528376438</v>
      </c>
    </row>
    <row r="32" spans="10:25" x14ac:dyDescent="0.25">
      <c r="J32" s="19" t="s">
        <v>13</v>
      </c>
      <c r="K32" s="19">
        <v>0.50035476770898279</v>
      </c>
      <c r="L32" s="19">
        <v>6.4382891802268805E-2</v>
      </c>
      <c r="M32" s="19">
        <v>7.7715485232577057</v>
      </c>
      <c r="Q32" s="19" t="s">
        <v>13</v>
      </c>
      <c r="R32" s="19">
        <v>0.53362854167556228</v>
      </c>
      <c r="S32" s="19">
        <v>7.3082122381310594E-2</v>
      </c>
      <c r="T32" s="19">
        <v>7.3017657983620348</v>
      </c>
    </row>
    <row r="33" spans="10:20" ht="15.75" thickBot="1" x14ac:dyDescent="0.3">
      <c r="J33" s="20" t="s">
        <v>223</v>
      </c>
      <c r="K33" s="20">
        <v>-6.4169971347525626E-2</v>
      </c>
      <c r="L33" s="20">
        <v>3.4537041774040871E-2</v>
      </c>
      <c r="M33" s="20">
        <v>-1.8580042774757217</v>
      </c>
      <c r="Q33" s="20" t="s">
        <v>224</v>
      </c>
      <c r="R33" s="20">
        <v>-5.4565102556839336E-2</v>
      </c>
      <c r="S33" s="20">
        <v>3.3037148463747626E-2</v>
      </c>
      <c r="T33" s="20">
        <v>-1.6516286996353453</v>
      </c>
    </row>
    <row r="34" spans="10:20" x14ac:dyDescent="0.25">
      <c r="J34" s="19" t="s">
        <v>43</v>
      </c>
      <c r="K34" s="19">
        <v>7.6540477495322667E-3</v>
      </c>
      <c r="L34" s="19">
        <v>4.8770481268178862E-3</v>
      </c>
      <c r="M34" s="19">
        <v>1.5694017263115019</v>
      </c>
      <c r="Q34" s="19" t="s">
        <v>43</v>
      </c>
      <c r="R34" s="19">
        <v>3.6181513125403304E-3</v>
      </c>
      <c r="S34" s="19">
        <v>5.0435772581379455E-3</v>
      </c>
      <c r="T34" s="19">
        <v>0.71737798934324792</v>
      </c>
    </row>
    <row r="35" spans="10:20" x14ac:dyDescent="0.25">
      <c r="J35" s="19" t="s">
        <v>12</v>
      </c>
      <c r="K35" s="19">
        <v>0.64401919604582913</v>
      </c>
      <c r="L35" s="19">
        <v>5.2041014846018453E-2</v>
      </c>
      <c r="M35" s="19">
        <v>12.375223618359197</v>
      </c>
      <c r="Q35" s="19" t="s">
        <v>12</v>
      </c>
      <c r="R35" s="19">
        <v>0.6478606546555884</v>
      </c>
      <c r="S35" s="19">
        <v>5.6839240252520372E-2</v>
      </c>
      <c r="T35" s="19">
        <v>11.398123053322495</v>
      </c>
    </row>
    <row r="36" spans="10:20" ht="15.75" thickBot="1" x14ac:dyDescent="0.3">
      <c r="J36" s="20" t="s">
        <v>223</v>
      </c>
      <c r="K36" s="20">
        <v>-7.1470804830694762E-2</v>
      </c>
      <c r="L36" s="20">
        <v>4.7413254709821773E-2</v>
      </c>
      <c r="M36" s="20">
        <v>-1.5074013641988895</v>
      </c>
      <c r="Q36" s="20" t="s">
        <v>224</v>
      </c>
      <c r="R36" s="20">
        <v>-2.9551235071296388E-2</v>
      </c>
      <c r="S36" s="20">
        <v>4.3639425358543676E-2</v>
      </c>
      <c r="T36" s="20">
        <v>-0.67716829056528538</v>
      </c>
    </row>
    <row r="37" spans="10:20" x14ac:dyDescent="0.25">
      <c r="J37" s="19" t="s">
        <v>43</v>
      </c>
      <c r="K37" s="19">
        <v>7.3698728660632831E-3</v>
      </c>
      <c r="L37" s="19">
        <v>3.804807814789229E-3</v>
      </c>
      <c r="M37" s="19">
        <v>1.9369895208416839</v>
      </c>
      <c r="Q37" s="19" t="s">
        <v>43</v>
      </c>
      <c r="R37" s="19">
        <v>2.2753459032784961E-3</v>
      </c>
      <c r="S37" s="19">
        <v>3.8638563591623372E-3</v>
      </c>
      <c r="T37" s="19">
        <v>0.58887952650801401</v>
      </c>
    </row>
    <row r="38" spans="10:20" x14ac:dyDescent="0.25">
      <c r="J38" s="19" t="s">
        <v>13</v>
      </c>
      <c r="K38" s="19">
        <v>0.53078650723201515</v>
      </c>
      <c r="L38" s="19">
        <v>7.0452144618165777E-2</v>
      </c>
      <c r="M38" s="19">
        <v>7.5340007051418301</v>
      </c>
      <c r="Q38" s="19" t="s">
        <v>13</v>
      </c>
      <c r="R38" s="19">
        <v>0.57472003842496511</v>
      </c>
      <c r="S38" s="19">
        <v>7.9194248920810256E-2</v>
      </c>
      <c r="T38" s="19">
        <v>7.257093112905868</v>
      </c>
    </row>
    <row r="39" spans="10:20" ht="15.75" thickBot="1" x14ac:dyDescent="0.3">
      <c r="J39" s="20" t="s">
        <v>223</v>
      </c>
      <c r="K39" s="20">
        <v>-6.1158646850631992E-2</v>
      </c>
      <c r="L39" s="20">
        <v>3.779278304586213E-2</v>
      </c>
      <c r="M39" s="20">
        <v>-1.618262586706436</v>
      </c>
      <c r="Q39" s="20" t="s">
        <v>224</v>
      </c>
      <c r="R39" s="20">
        <v>-6.2888425127463468E-2</v>
      </c>
      <c r="S39" s="20">
        <v>3.5800166632009002E-2</v>
      </c>
      <c r="T39" s="20">
        <v>-1.7566517433814064</v>
      </c>
    </row>
    <row r="40" spans="10:20" x14ac:dyDescent="0.25">
      <c r="J40" s="19" t="s">
        <v>43</v>
      </c>
      <c r="K40" s="19">
        <v>6.3035173112790137E-3</v>
      </c>
      <c r="L40" s="19">
        <v>4.3897730115478248E-3</v>
      </c>
      <c r="M40" s="19">
        <v>1.4359551837183506</v>
      </c>
      <c r="Q40" s="19" t="s">
        <v>43</v>
      </c>
      <c r="R40" s="19">
        <v>6.9635926186955655E-4</v>
      </c>
      <c r="S40" s="19">
        <v>4.3883472398449815E-3</v>
      </c>
      <c r="T40" s="19">
        <v>0.15868371936176945</v>
      </c>
    </row>
    <row r="41" spans="10:20" x14ac:dyDescent="0.25">
      <c r="J41" s="19" t="s">
        <v>13</v>
      </c>
      <c r="K41" s="19">
        <v>0.52399133949797627</v>
      </c>
      <c r="L41" s="19">
        <v>8.1283717366318731E-2</v>
      </c>
      <c r="M41" s="19">
        <v>6.4464490118792339</v>
      </c>
      <c r="Q41" s="19" t="s">
        <v>13</v>
      </c>
      <c r="R41" s="19">
        <v>0.59070101530316144</v>
      </c>
      <c r="S41" s="19">
        <v>8.9944302106141724E-2</v>
      </c>
      <c r="T41" s="19">
        <v>6.5674089572242753</v>
      </c>
    </row>
    <row r="42" spans="10:20" ht="15.75" thickBot="1" x14ac:dyDescent="0.3">
      <c r="J42" s="20" t="s">
        <v>223</v>
      </c>
      <c r="K42" s="20">
        <v>-5.3998972772513892E-2</v>
      </c>
      <c r="L42" s="20">
        <v>4.360318500218336E-2</v>
      </c>
      <c r="M42" s="20">
        <v>-1.2384180827572568</v>
      </c>
      <c r="Q42" s="20" t="s">
        <v>224</v>
      </c>
      <c r="R42" s="20">
        <v>-8.0390536705898075E-2</v>
      </c>
      <c r="S42" s="20">
        <v>4.0659783341331635E-2</v>
      </c>
      <c r="T42" s="20">
        <v>-1.9771511331241942</v>
      </c>
    </row>
    <row r="43" spans="10:20" x14ac:dyDescent="0.25">
      <c r="J43" s="19" t="s">
        <v>43</v>
      </c>
      <c r="K43" s="19">
        <v>8.5479361745477618E-4</v>
      </c>
      <c r="L43" s="19">
        <v>2.5292638904530151E-3</v>
      </c>
      <c r="M43" s="19">
        <v>0.33796142058615897</v>
      </c>
      <c r="Q43" s="19" t="s">
        <v>43</v>
      </c>
      <c r="R43" s="19">
        <v>-1.5028700251681158E-3</v>
      </c>
      <c r="S43" s="19">
        <v>2.5482323159666449E-3</v>
      </c>
      <c r="T43" s="19">
        <v>-0.5897696280482253</v>
      </c>
    </row>
    <row r="44" spans="10:20" x14ac:dyDescent="0.25">
      <c r="J44" s="19" t="s">
        <v>14</v>
      </c>
      <c r="K44" s="19">
        <v>0.86641429906900325</v>
      </c>
      <c r="L44" s="19">
        <v>4.8665081135178014E-2</v>
      </c>
      <c r="M44" s="19">
        <v>17.80361357381376</v>
      </c>
      <c r="Q44" s="19" t="s">
        <v>14</v>
      </c>
      <c r="R44" s="19">
        <v>0.9366362401828926</v>
      </c>
      <c r="S44" s="19">
        <v>5.7408041765716844E-2</v>
      </c>
      <c r="T44" s="19">
        <v>16.315418735328411</v>
      </c>
    </row>
    <row r="45" spans="10:20" ht="15.75" thickBot="1" x14ac:dyDescent="0.3">
      <c r="J45" s="20" t="s">
        <v>223</v>
      </c>
      <c r="K45" s="20">
        <v>-3.7863684638130235E-4</v>
      </c>
      <c r="L45" s="20">
        <v>2.5120510718407454E-2</v>
      </c>
      <c r="M45" s="20">
        <v>-1.5072816417854521E-2</v>
      </c>
      <c r="Q45" s="20" t="s">
        <v>224</v>
      </c>
      <c r="R45" s="20">
        <v>-5.0647838568335289E-2</v>
      </c>
      <c r="S45" s="20">
        <v>2.4972412103377872E-2</v>
      </c>
      <c r="T45" s="20">
        <v>-2.0281516402448143</v>
      </c>
    </row>
  </sheetData>
  <mergeCells count="2">
    <mergeCell ref="J8:M8"/>
    <mergeCell ref="Q8:T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F9CE-2C5B-4D14-9479-47F224539916}">
  <sheetPr codeName="Sheet13">
    <tabColor rgb="FF1D7D74"/>
  </sheetPr>
  <dimension ref="A1:CB68"/>
  <sheetViews>
    <sheetView showGridLines="0" topLeftCell="AM1" zoomScale="85" zoomScaleNormal="85" workbookViewId="0">
      <selection activeCell="AJ33" sqref="AJ33:BA33"/>
    </sheetView>
  </sheetViews>
  <sheetFormatPr defaultRowHeight="15" x14ac:dyDescent="0.25"/>
  <cols>
    <col min="32" max="32" width="18.140625" customWidth="1"/>
    <col min="36" max="36" width="11.7109375" style="241" customWidth="1"/>
    <col min="37" max="37" width="14.7109375" style="241" customWidth="1"/>
    <col min="38" max="38" width="9.5703125" style="241" bestFit="1" customWidth="1"/>
    <col min="39" max="44" width="9.140625" style="241"/>
    <col min="56" max="56" width="17.28515625" customWidth="1"/>
  </cols>
  <sheetData>
    <row r="1" spans="1:80" ht="15.75" thickBot="1" x14ac:dyDescent="0.3">
      <c r="A1" s="9"/>
      <c r="B1" s="323" t="s">
        <v>30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P1" s="320" t="s">
        <v>33</v>
      </c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2"/>
      <c r="AJ1" s="326" t="s">
        <v>166</v>
      </c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8"/>
      <c r="BD1" s="320" t="s">
        <v>174</v>
      </c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2"/>
      <c r="BR1" s="57"/>
      <c r="BS1" s="57"/>
      <c r="BT1" s="57"/>
      <c r="BU1" s="57"/>
    </row>
    <row r="2" spans="1:80" x14ac:dyDescent="0.25">
      <c r="A2" s="9"/>
      <c r="B2" s="49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7" t="s">
        <v>18</v>
      </c>
      <c r="P2" s="49" t="s">
        <v>0</v>
      </c>
      <c r="Q2" s="25" t="s">
        <v>1</v>
      </c>
      <c r="R2" s="25" t="s">
        <v>2</v>
      </c>
      <c r="S2" s="25" t="s">
        <v>3</v>
      </c>
      <c r="T2" s="25" t="s">
        <v>4</v>
      </c>
      <c r="U2" s="25" t="s">
        <v>5</v>
      </c>
      <c r="V2" s="25" t="s">
        <v>6</v>
      </c>
      <c r="W2" s="25" t="s">
        <v>7</v>
      </c>
      <c r="X2" s="25" t="s">
        <v>8</v>
      </c>
      <c r="Y2" s="25" t="s">
        <v>9</v>
      </c>
      <c r="Z2" s="25" t="s">
        <v>10</v>
      </c>
      <c r="AA2" s="25" t="s">
        <v>11</v>
      </c>
      <c r="AB2" s="27" t="s">
        <v>18</v>
      </c>
      <c r="AF2" s="192" t="s">
        <v>18</v>
      </c>
      <c r="AG2" s="192"/>
      <c r="AJ2" s="24"/>
      <c r="AK2" s="25" t="s">
        <v>62</v>
      </c>
      <c r="AL2" s="25" t="s">
        <v>63</v>
      </c>
      <c r="AM2" s="25" t="s">
        <v>56</v>
      </c>
      <c r="AN2" s="25" t="s">
        <v>57</v>
      </c>
      <c r="AO2" s="25" t="s">
        <v>64</v>
      </c>
      <c r="AP2" s="25" t="s">
        <v>60</v>
      </c>
      <c r="AQ2" s="25" t="s">
        <v>59</v>
      </c>
      <c r="AR2" s="25" t="s">
        <v>165</v>
      </c>
      <c r="AS2" s="25" t="s">
        <v>58</v>
      </c>
      <c r="AT2" s="25" t="s">
        <v>61</v>
      </c>
      <c r="AU2" s="25" t="s">
        <v>65</v>
      </c>
      <c r="AV2" s="25" t="s">
        <v>66</v>
      </c>
      <c r="AW2" s="25" t="s">
        <v>142</v>
      </c>
      <c r="AX2" s="25" t="s">
        <v>143</v>
      </c>
      <c r="AY2" s="25" t="s">
        <v>144</v>
      </c>
      <c r="AZ2" t="s">
        <v>18</v>
      </c>
      <c r="BA2" s="53" t="s">
        <v>31</v>
      </c>
      <c r="BD2" s="24"/>
      <c r="BE2" s="25" t="s">
        <v>62</v>
      </c>
      <c r="BF2" s="25" t="s">
        <v>63</v>
      </c>
      <c r="BG2" s="25" t="s">
        <v>56</v>
      </c>
      <c r="BH2" s="25" t="s">
        <v>57</v>
      </c>
      <c r="BI2" s="25" t="s">
        <v>64</v>
      </c>
      <c r="BJ2" s="25" t="s">
        <v>60</v>
      </c>
      <c r="BK2" s="25" t="s">
        <v>59</v>
      </c>
      <c r="BL2" s="25" t="s">
        <v>165</v>
      </c>
      <c r="BM2" s="25" t="s">
        <v>58</v>
      </c>
      <c r="BN2" s="25" t="s">
        <v>61</v>
      </c>
      <c r="BO2" s="25" t="s">
        <v>65</v>
      </c>
      <c r="BP2" s="25" t="s">
        <v>66</v>
      </c>
      <c r="BQ2" s="27" t="s">
        <v>18</v>
      </c>
      <c r="BR2" s="52"/>
      <c r="BS2" s="52"/>
      <c r="BT2" s="52"/>
    </row>
    <row r="3" spans="1:80" x14ac:dyDescent="0.25">
      <c r="A3" s="9"/>
      <c r="B3" s="49">
        <v>-8.5587338437626889E-3</v>
      </c>
      <c r="C3" s="25">
        <v>-2.8749670551187365E-2</v>
      </c>
      <c r="D3" s="25">
        <v>-1.467849772279264E-3</v>
      </c>
      <c r="E3" s="25">
        <v>-2.5186723865297488E-2</v>
      </c>
      <c r="F3" s="25">
        <v>-3.1955180822507631E-2</v>
      </c>
      <c r="G3" s="25"/>
      <c r="H3" s="25">
        <v>-1.7648340775149731E-2</v>
      </c>
      <c r="I3" s="25">
        <v>-1.4564031184874945E-2</v>
      </c>
      <c r="J3" s="25">
        <v>-2.8294037259973526E-2</v>
      </c>
      <c r="K3" s="25">
        <v>8.7868088150741593E-3</v>
      </c>
      <c r="L3" s="25">
        <v>-2.1335993894730731E-2</v>
      </c>
      <c r="M3" s="25">
        <v>-1.5605470022904655E-2</v>
      </c>
      <c r="N3" s="45">
        <f>LN('ESG FOND NOK '!M4/'ESG FOND NOK '!M3)</f>
        <v>-1.5605470022904655E-2</v>
      </c>
      <c r="P3" s="49">
        <v>-1.0072900510429356E-2</v>
      </c>
      <c r="Q3" s="25">
        <v>-3.0263837217854032E-2</v>
      </c>
      <c r="R3" s="25">
        <v>-2.9820164389459305E-3</v>
      </c>
      <c r="S3" s="25">
        <v>-2.6700890531964155E-2</v>
      </c>
      <c r="T3" s="25">
        <v>-3.3469347489174295E-2</v>
      </c>
      <c r="U3" s="25"/>
      <c r="V3" s="25">
        <v>-1.9162507441816398E-2</v>
      </c>
      <c r="W3" s="25">
        <v>-1.607819785154161E-2</v>
      </c>
      <c r="X3" s="25">
        <v>-2.9808203926640194E-2</v>
      </c>
      <c r="Y3" s="25">
        <v>7.2726421484074931E-3</v>
      </c>
      <c r="Z3" s="25">
        <v>-2.2850160561397399E-2</v>
      </c>
      <c r="AA3" s="25">
        <v>-1.7119636689571321E-2</v>
      </c>
      <c r="AB3" s="32">
        <f>N3-$AD3</f>
        <v>-1.5605470022904655E-2</v>
      </c>
      <c r="AC3">
        <v>-1.5605470022904655E-2</v>
      </c>
      <c r="AJ3" s="24" t="s">
        <v>19</v>
      </c>
      <c r="AK3" s="19">
        <v>9.00886221301349E-3</v>
      </c>
      <c r="AL3" s="19">
        <v>1.4824428534972262E-2</v>
      </c>
      <c r="AM3" s="19">
        <v>3.8529291156877577E-3</v>
      </c>
      <c r="AN3" s="19">
        <v>1.0185778210367886E-2</v>
      </c>
      <c r="AO3" s="19">
        <v>8.1670049582439012E-3</v>
      </c>
      <c r="AP3" s="19">
        <v>1.0940612521034709E-2</v>
      </c>
      <c r="AQ3" s="19">
        <v>9.1974231438742716E-3</v>
      </c>
      <c r="AR3" s="19">
        <v>9.3925539600269482E-3</v>
      </c>
      <c r="AS3" s="19">
        <v>1.4807395137702899E-2</v>
      </c>
      <c r="AT3" s="19">
        <v>8.6764996579420644E-3</v>
      </c>
      <c r="AU3" s="19">
        <v>7.8624257147116537E-3</v>
      </c>
      <c r="AV3" s="19">
        <v>6.3160180110757363E-3</v>
      </c>
      <c r="AW3" s="19">
        <v>1.4676300706291674E-2</v>
      </c>
      <c r="AX3" s="19">
        <v>5.7222863528125847E-3</v>
      </c>
      <c r="AY3" s="19">
        <v>6.0992139550541304E-3</v>
      </c>
      <c r="AZ3">
        <v>6.3160180110757363E-3</v>
      </c>
      <c r="BA3" s="45">
        <v>1.4347404371584699E-3</v>
      </c>
      <c r="BD3" s="24" t="s">
        <v>19</v>
      </c>
      <c r="BE3" s="19">
        <v>7.5741217758550248E-3</v>
      </c>
      <c r="BF3" s="19">
        <v>1.3389688097813794E-2</v>
      </c>
      <c r="BG3" s="19">
        <v>2.4181886785292878E-3</v>
      </c>
      <c r="BH3" s="19">
        <v>8.7510377732094146E-3</v>
      </c>
      <c r="BI3" s="19">
        <v>6.7322645210854326E-3</v>
      </c>
      <c r="BJ3" s="19">
        <v>9.9243558830357462E-3</v>
      </c>
      <c r="BK3" s="19">
        <v>7.7626827067157995E-3</v>
      </c>
      <c r="BL3" s="19">
        <v>7.9578135228684736E-3</v>
      </c>
      <c r="BM3" s="19">
        <v>1.3372654700544431E-2</v>
      </c>
      <c r="BN3" s="19">
        <v>7.2417592207835967E-3</v>
      </c>
      <c r="BO3" s="19">
        <v>6.4276852775531929E-3</v>
      </c>
      <c r="BP3" s="19">
        <v>4.8812775739172642E-3</v>
      </c>
      <c r="BQ3" s="45">
        <v>6.3160180110757363E-3</v>
      </c>
      <c r="BR3" s="43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1:80" x14ac:dyDescent="0.25">
      <c r="A4" s="9"/>
      <c r="B4" s="49">
        <v>-8.4481677852293168E-3</v>
      </c>
      <c r="C4" s="25">
        <v>-2.8292526719053208E-2</v>
      </c>
      <c r="D4" s="25">
        <v>-2.9544480300091155E-2</v>
      </c>
      <c r="E4" s="25">
        <v>-1.8785715024153906E-2</v>
      </c>
      <c r="F4" s="25">
        <v>-1.6477383640326911E-2</v>
      </c>
      <c r="G4" s="25"/>
      <c r="H4" s="25">
        <v>-1.4422870756309299E-2</v>
      </c>
      <c r="I4" s="25">
        <v>-1.4966581947757103E-2</v>
      </c>
      <c r="J4" s="25">
        <v>-2.7724053364865428E-2</v>
      </c>
      <c r="K4" s="25">
        <v>-1.0197799093849883E-2</v>
      </c>
      <c r="L4" s="25">
        <v>-6.6177229757185914E-3</v>
      </c>
      <c r="M4" s="25">
        <v>4.8346730431386925E-3</v>
      </c>
      <c r="N4" s="45">
        <f>LN('ESG FOND NOK '!M5/'ESG FOND NOK '!M4)</f>
        <v>4.8346730431386925E-3</v>
      </c>
      <c r="P4" s="49">
        <v>-1.0080667785229317E-2</v>
      </c>
      <c r="Q4" s="25">
        <v>-2.9925026719053206E-2</v>
      </c>
      <c r="R4" s="25">
        <v>-3.1176980300091153E-2</v>
      </c>
      <c r="S4" s="25">
        <v>-2.0418215024153905E-2</v>
      </c>
      <c r="T4" s="25">
        <v>-1.810988364032691E-2</v>
      </c>
      <c r="U4" s="25"/>
      <c r="V4" s="25">
        <v>-1.6055370756309299E-2</v>
      </c>
      <c r="W4" s="25">
        <v>-1.6599081947757104E-2</v>
      </c>
      <c r="X4" s="25">
        <v>-2.9356553364865427E-2</v>
      </c>
      <c r="Y4" s="25">
        <v>-1.1830299093849883E-2</v>
      </c>
      <c r="Z4" s="25">
        <v>-8.2502229757185908E-3</v>
      </c>
      <c r="AA4" s="25">
        <v>3.2021730431386923E-3</v>
      </c>
      <c r="AB4" s="32">
        <f>N4-$AD4</f>
        <v>4.8346730431386925E-3</v>
      </c>
      <c r="AF4" t="s">
        <v>19</v>
      </c>
      <c r="AJ4" s="24" t="s">
        <v>20</v>
      </c>
      <c r="AK4" s="19">
        <v>4.3359858031367009E-3</v>
      </c>
      <c r="AL4" s="19">
        <v>8.5939314055568494E-3</v>
      </c>
      <c r="AM4" s="19">
        <v>4.8851272755893061E-3</v>
      </c>
      <c r="AN4" s="19">
        <v>5.1817509085856405E-3</v>
      </c>
      <c r="AO4" s="19">
        <v>5.7013794693870001E-3</v>
      </c>
      <c r="AP4" s="19">
        <v>4.9162915134305183E-3</v>
      </c>
      <c r="AQ4" s="19">
        <v>4.5923328129520245E-3</v>
      </c>
      <c r="AR4" s="19">
        <v>4.5055260429198631E-3</v>
      </c>
      <c r="AS4" s="19">
        <v>8.4083781703590248E-3</v>
      </c>
      <c r="AT4" s="19">
        <v>4.8517463618211482E-3</v>
      </c>
      <c r="AU4" s="19">
        <v>5.2128042933375987E-3</v>
      </c>
      <c r="AV4" s="19">
        <v>5.9693188102158479E-3</v>
      </c>
      <c r="AW4" s="19">
        <v>1.1247784421302242E-2</v>
      </c>
      <c r="AX4" s="19">
        <v>6.6195046614420045E-3</v>
      </c>
      <c r="AY4" s="19">
        <v>6.3730232354653506E-3</v>
      </c>
      <c r="AZ4">
        <v>5.9693188102158479E-3</v>
      </c>
      <c r="BA4" s="45">
        <v>7.9674467986210639E-5</v>
      </c>
      <c r="BD4" s="24" t="s">
        <v>20</v>
      </c>
      <c r="BE4" s="19">
        <v>4.3517880522125777E-3</v>
      </c>
      <c r="BF4" s="19">
        <v>8.609157139997093E-3</v>
      </c>
      <c r="BG4" s="19">
        <v>4.8868769070177951E-3</v>
      </c>
      <c r="BH4" s="19">
        <v>5.1993407834907898E-3</v>
      </c>
      <c r="BI4" s="19">
        <v>5.7203551338174206E-3</v>
      </c>
      <c r="BJ4" s="19">
        <v>4.8579207815824133E-3</v>
      </c>
      <c r="BK4" s="19">
        <v>4.6069058144358717E-3</v>
      </c>
      <c r="BL4" s="19">
        <v>4.5184243485233387E-3</v>
      </c>
      <c r="BM4" s="19">
        <v>8.4338284976522068E-3</v>
      </c>
      <c r="BN4" s="19">
        <v>4.8682962745996532E-3</v>
      </c>
      <c r="BO4" s="19">
        <v>5.2329977016787373E-3</v>
      </c>
      <c r="BP4" s="19">
        <v>5.9893008418283522E-3</v>
      </c>
      <c r="BQ4" s="45">
        <v>5.9693188102158479E-3</v>
      </c>
    </row>
    <row r="5" spans="1:80" x14ac:dyDescent="0.25">
      <c r="A5" s="9"/>
      <c r="B5" s="49">
        <v>-3.8350564361937081E-2</v>
      </c>
      <c r="C5" s="25">
        <v>5.8813920989578012E-4</v>
      </c>
      <c r="D5" s="25">
        <v>-2.6173586139659318E-2</v>
      </c>
      <c r="E5" s="25">
        <v>-3.4421160271040405E-2</v>
      </c>
      <c r="F5" s="25">
        <v>-4.4290312929290256E-3</v>
      </c>
      <c r="G5" s="25"/>
      <c r="H5" s="25">
        <v>-4.0571141918732956E-2</v>
      </c>
      <c r="I5" s="25">
        <v>-3.7405372091244858E-2</v>
      </c>
      <c r="J5" s="25">
        <v>-1.8725583102232071E-2</v>
      </c>
      <c r="K5" s="25">
        <v>-3.2690465767643055E-2</v>
      </c>
      <c r="L5" s="25">
        <v>-1.5613823596933699E-2</v>
      </c>
      <c r="M5" s="25">
        <v>-1.6053181504973917E-2</v>
      </c>
      <c r="N5" s="45">
        <f>LN('ESG FOND NOK '!M6/'ESG FOND NOK '!M5)</f>
        <v>-1.6053181504973917E-2</v>
      </c>
      <c r="P5" s="49">
        <v>-3.9920564361937083E-2</v>
      </c>
      <c r="Q5" s="25">
        <v>-9.8186079010421988E-4</v>
      </c>
      <c r="R5" s="25">
        <v>-2.7743586139659316E-2</v>
      </c>
      <c r="S5" s="25">
        <v>-3.5991160271040407E-2</v>
      </c>
      <c r="T5" s="25">
        <v>-5.9990312929290258E-3</v>
      </c>
      <c r="U5" s="25"/>
      <c r="V5" s="25">
        <v>-4.2141141918732958E-2</v>
      </c>
      <c r="W5" s="25">
        <v>-3.897537209124486E-2</v>
      </c>
      <c r="X5" s="25">
        <v>-2.0295583102232069E-2</v>
      </c>
      <c r="Y5" s="25">
        <v>-3.4260465767643057E-2</v>
      </c>
      <c r="Z5" s="25">
        <v>-1.7183823596933698E-2</v>
      </c>
      <c r="AA5" s="25">
        <v>-1.7623181504973915E-2</v>
      </c>
      <c r="AB5" s="32">
        <f>N5-$AD5</f>
        <v>-1.6053181504973917E-2</v>
      </c>
      <c r="AF5" t="s">
        <v>20</v>
      </c>
      <c r="AJ5" s="24" t="s">
        <v>21</v>
      </c>
      <c r="AK5" s="19">
        <v>1.794700287492617E-2</v>
      </c>
      <c r="AL5" s="19">
        <v>2.3103291152910842E-2</v>
      </c>
      <c r="AM5" s="19">
        <v>5.7582185960123383E-3</v>
      </c>
      <c r="AN5" s="19">
        <v>1.4286488756952752E-2</v>
      </c>
      <c r="AO5" s="19">
        <v>1.2433907981440229E-2</v>
      </c>
      <c r="AP5" s="19">
        <v>1.9989931471008762E-2</v>
      </c>
      <c r="AQ5" s="19">
        <v>1.7518696208973707E-2</v>
      </c>
      <c r="AR5" s="19">
        <v>1.9123000354765701E-2</v>
      </c>
      <c r="AS5" s="19">
        <v>1.8335209427666876E-2</v>
      </c>
      <c r="AT5" s="19">
        <v>1.7602935473148562E-2</v>
      </c>
      <c r="AU5" s="19">
        <v>1.6360914414551977E-2</v>
      </c>
      <c r="AV5" s="19">
        <v>8.4674510990985965E-3</v>
      </c>
      <c r="AW5" s="19">
        <v>2.340435832729602E-2</v>
      </c>
      <c r="AX5" s="19">
        <v>1.3416320352070969E-2</v>
      </c>
      <c r="AY5" s="19">
        <v>1.2924093561290564E-2</v>
      </c>
      <c r="AZ5">
        <v>8.4674510990985965E-3</v>
      </c>
      <c r="BA5" s="45">
        <v>1.3599999999999999E-3</v>
      </c>
      <c r="BD5" s="24" t="s">
        <v>21</v>
      </c>
      <c r="BE5" s="19">
        <v>1.658700287492617E-2</v>
      </c>
      <c r="BF5" s="19">
        <v>2.186745781957751E-2</v>
      </c>
      <c r="BG5" s="19">
        <v>3.9512282545055453E-3</v>
      </c>
      <c r="BH5" s="19">
        <v>1.3780655423619418E-2</v>
      </c>
      <c r="BI5" s="19">
        <v>1.0869741314773562E-2</v>
      </c>
      <c r="BJ5" s="19">
        <v>1.9479315305666659E-2</v>
      </c>
      <c r="BK5" s="19">
        <v>1.5715727945872598E-2</v>
      </c>
      <c r="BL5" s="19">
        <v>1.7619867424471816E-2</v>
      </c>
      <c r="BM5" s="19">
        <v>1.717604276100021E-2</v>
      </c>
      <c r="BN5" s="19">
        <v>1.6432935473148561E-2</v>
      </c>
      <c r="BO5" s="19">
        <v>1.4502771845350952E-2</v>
      </c>
      <c r="BP5" s="19">
        <v>7.0537370283211102E-3</v>
      </c>
      <c r="BQ5" s="45">
        <v>8.4674510990985965E-3</v>
      </c>
    </row>
    <row r="6" spans="1:80" x14ac:dyDescent="0.25">
      <c r="A6" s="9"/>
      <c r="B6" s="49">
        <v>3.7889373559130843E-2</v>
      </c>
      <c r="C6" s="25">
        <v>8.7577406525358864E-2</v>
      </c>
      <c r="D6" s="25">
        <v>4.5808956517512038E-2</v>
      </c>
      <c r="E6" s="25">
        <v>1.6011411436717769E-2</v>
      </c>
      <c r="F6" s="25">
        <v>1.2433907981440229E-2</v>
      </c>
      <c r="G6" s="25"/>
      <c r="H6" s="25">
        <v>3.7603922704119767E-2</v>
      </c>
      <c r="I6" s="25">
        <v>4.4312250398170674E-2</v>
      </c>
      <c r="J6" s="25">
        <v>4.2067589646312166E-2</v>
      </c>
      <c r="K6" s="25">
        <v>7.4729165675473372E-2</v>
      </c>
      <c r="L6" s="25">
        <v>3.1960925278663295E-2</v>
      </c>
      <c r="M6" s="25">
        <v>4.404962641820058E-2</v>
      </c>
      <c r="N6" s="45">
        <f>LN('ESG FOND NOK '!M7/'ESG FOND NOK '!M6)</f>
        <v>4.404962641820058E-2</v>
      </c>
      <c r="P6" s="49">
        <v>3.6325206892464178E-2</v>
      </c>
      <c r="Q6" s="25">
        <v>8.6013239858692192E-2</v>
      </c>
      <c r="R6" s="25">
        <v>4.4244789850845373E-2</v>
      </c>
      <c r="S6" s="25">
        <v>1.4447244770051102E-2</v>
      </c>
      <c r="T6" s="25">
        <v>1.0869741314773562E-2</v>
      </c>
      <c r="U6" s="25"/>
      <c r="V6" s="25">
        <v>3.6039756037453102E-2</v>
      </c>
      <c r="W6" s="25">
        <v>4.2748083731504009E-2</v>
      </c>
      <c r="X6" s="25">
        <v>4.0503422979645501E-2</v>
      </c>
      <c r="Y6" s="25">
        <v>7.31649990088067E-2</v>
      </c>
      <c r="Z6" s="25">
        <v>3.039675861199663E-2</v>
      </c>
      <c r="AA6" s="25">
        <v>4.2485459751533915E-2</v>
      </c>
      <c r="AB6" s="32">
        <f t="shared" ref="AB6:AB63" si="0">N6-$AD6</f>
        <v>4.404962641820058E-2</v>
      </c>
      <c r="AF6" t="s">
        <v>21</v>
      </c>
      <c r="AJ6" s="24" t="s">
        <v>167</v>
      </c>
      <c r="AK6" s="19" t="e">
        <v>#N/A</v>
      </c>
      <c r="AL6" s="19" t="e">
        <v>#N/A</v>
      </c>
      <c r="AM6" s="19" t="e">
        <v>#N/A</v>
      </c>
      <c r="AN6" s="19" t="e">
        <v>#N/A</v>
      </c>
      <c r="AO6" s="19" t="e">
        <v>#N/A</v>
      </c>
      <c r="AP6" s="19" t="e">
        <v>#N/A</v>
      </c>
      <c r="AQ6" s="19" t="e">
        <v>#N/A</v>
      </c>
      <c r="AR6" s="19" t="e">
        <v>#N/A</v>
      </c>
      <c r="AS6" s="19" t="e">
        <v>#N/A</v>
      </c>
      <c r="AT6" s="19" t="e">
        <v>#N/A</v>
      </c>
      <c r="AU6" s="19" t="e">
        <v>#N/A</v>
      </c>
      <c r="AV6" s="19" t="e">
        <v>#N/A</v>
      </c>
      <c r="AW6" s="19" t="e">
        <v>#N/A</v>
      </c>
      <c r="AX6" s="19" t="e">
        <v>#N/A</v>
      </c>
      <c r="AY6" s="19" t="e">
        <v>#N/A</v>
      </c>
      <c r="AZ6" t="e">
        <v>#N/A</v>
      </c>
      <c r="BA6" s="45">
        <v>1.475E-3</v>
      </c>
      <c r="BD6" s="24" t="s">
        <v>167</v>
      </c>
      <c r="BE6" s="19" t="e">
        <v>#N/A</v>
      </c>
      <c r="BF6" s="19" t="e">
        <v>#N/A</v>
      </c>
      <c r="BG6" s="19" t="e">
        <v>#N/A</v>
      </c>
      <c r="BH6" s="19" t="e">
        <v>#N/A</v>
      </c>
      <c r="BI6" s="19" t="e">
        <v>#N/A</v>
      </c>
      <c r="BJ6" s="19" t="e">
        <v>#N/A</v>
      </c>
      <c r="BK6" s="19" t="e">
        <v>#N/A</v>
      </c>
      <c r="BL6" s="19" t="e">
        <v>#N/A</v>
      </c>
      <c r="BM6" s="19" t="e">
        <v>#N/A</v>
      </c>
      <c r="BN6" s="19" t="e">
        <v>#N/A</v>
      </c>
      <c r="BO6" s="19" t="e">
        <v>#N/A</v>
      </c>
      <c r="BP6" s="19" t="e">
        <v>#N/A</v>
      </c>
      <c r="BQ6" s="45" t="e">
        <v>#N/A</v>
      </c>
    </row>
    <row r="7" spans="1:80" x14ac:dyDescent="0.25">
      <c r="A7" s="9"/>
      <c r="B7" s="49">
        <v>1.973207347579679E-2</v>
      </c>
      <c r="C7" s="25">
        <v>6.7962894270970367E-2</v>
      </c>
      <c r="D7" s="25">
        <v>-9.0441036165483431E-3</v>
      </c>
      <c r="E7" s="25">
        <v>2.5746679629582062E-2</v>
      </c>
      <c r="F7" s="25">
        <v>2.407927815833534E-2</v>
      </c>
      <c r="G7" s="25"/>
      <c r="H7" s="25">
        <v>2.2932872727455918E-2</v>
      </c>
      <c r="I7" s="25">
        <v>2.525734666440084E-2</v>
      </c>
      <c r="J7" s="25">
        <v>3.3454038101024354E-2</v>
      </c>
      <c r="K7" s="25">
        <v>2.7400329400906594E-2</v>
      </c>
      <c r="L7" s="25">
        <v>6.3726837694441669E-3</v>
      </c>
      <c r="M7" s="25">
        <v>-2.7468893263288144E-3</v>
      </c>
      <c r="N7" s="45">
        <f>LN('ESG FOND NOK '!M8/'ESG FOND NOK '!M7)</f>
        <v>-2.7468893263288144E-3</v>
      </c>
      <c r="P7" s="49">
        <v>1.8265406809130122E-2</v>
      </c>
      <c r="Q7" s="25">
        <v>6.6496227604303695E-2</v>
      </c>
      <c r="R7" s="25">
        <v>-1.051077028321501E-2</v>
      </c>
      <c r="S7" s="25">
        <v>2.4280012962915393E-2</v>
      </c>
      <c r="T7" s="25">
        <v>2.2612611491668672E-2</v>
      </c>
      <c r="U7" s="25"/>
      <c r="V7" s="25">
        <v>2.146620606078925E-2</v>
      </c>
      <c r="W7" s="25">
        <v>2.3790679997734172E-2</v>
      </c>
      <c r="X7" s="25">
        <v>3.1987371434357689E-2</v>
      </c>
      <c r="Y7" s="25">
        <v>2.5933662734239925E-2</v>
      </c>
      <c r="Z7" s="25">
        <v>4.9060171027775004E-3</v>
      </c>
      <c r="AA7" s="25">
        <v>-4.2135559929954809E-3</v>
      </c>
      <c r="AB7" s="32">
        <f t="shared" si="0"/>
        <v>-2.7468893263288144E-3</v>
      </c>
      <c r="AF7" t="s">
        <v>167</v>
      </c>
      <c r="AJ7" s="24" t="s">
        <v>168</v>
      </c>
      <c r="AK7" s="19">
        <v>3.3865131713684271E-2</v>
      </c>
      <c r="AL7" s="19">
        <v>6.7120749975014396E-2</v>
      </c>
      <c r="AM7" s="19">
        <v>3.8154063720934134E-2</v>
      </c>
      <c r="AN7" s="19">
        <v>4.0470768354410006E-2</v>
      </c>
      <c r="AO7" s="19">
        <v>4.4529197153000667E-2</v>
      </c>
      <c r="AP7" s="19">
        <v>3.6127216904040124E-2</v>
      </c>
      <c r="AQ7" s="19">
        <v>3.5867265864014043E-2</v>
      </c>
      <c r="AR7" s="19">
        <v>3.5189283316503853E-2</v>
      </c>
      <c r="AS7" s="19">
        <v>6.5671532879947161E-2</v>
      </c>
      <c r="AT7" s="19">
        <v>3.7893350449994909E-2</v>
      </c>
      <c r="AU7" s="19">
        <v>4.0713303042604794E-2</v>
      </c>
      <c r="AV7" s="19">
        <v>4.6621870302871821E-2</v>
      </c>
      <c r="AW7" s="19">
        <v>8.7848004631143742E-2</v>
      </c>
      <c r="AX7" s="19">
        <v>5.1699984136690004E-2</v>
      </c>
      <c r="AY7" s="19">
        <v>4.9774902659338829E-2</v>
      </c>
      <c r="AZ7">
        <v>4.6621870302871821E-2</v>
      </c>
      <c r="BA7" s="45">
        <v>6.2227748776733669E-4</v>
      </c>
      <c r="BD7" s="24" t="s">
        <v>168</v>
      </c>
      <c r="BE7" s="19">
        <v>3.3988551224407734E-2</v>
      </c>
      <c r="BF7" s="19">
        <v>6.7239666762491754E-2</v>
      </c>
      <c r="BG7" s="19">
        <v>3.8167728779231448E-2</v>
      </c>
      <c r="BH7" s="19">
        <v>4.0608149669187188E-2</v>
      </c>
      <c r="BI7" s="19">
        <v>4.4677401829968474E-2</v>
      </c>
      <c r="BJ7" s="19">
        <v>3.6027304750802076E-2</v>
      </c>
      <c r="BK7" s="19">
        <v>3.5981084644130246E-2</v>
      </c>
      <c r="BL7" s="19">
        <v>3.5290022303663141E-2</v>
      </c>
      <c r="BM7" s="19">
        <v>6.5870306290440453E-2</v>
      </c>
      <c r="BN7" s="19">
        <v>3.8022609400909513E-2</v>
      </c>
      <c r="BO7" s="19">
        <v>4.0871018603556623E-2</v>
      </c>
      <c r="BP7" s="19">
        <v>4.677793495879734E-2</v>
      </c>
      <c r="BQ7" s="45">
        <v>4.6621870302871821E-2</v>
      </c>
    </row>
    <row r="8" spans="1:80" x14ac:dyDescent="0.25">
      <c r="A8" s="9"/>
      <c r="B8" s="49">
        <v>-1.8072781059694617E-2</v>
      </c>
      <c r="C8" s="25">
        <v>-7.3544639099341585E-2</v>
      </c>
      <c r="D8" s="25">
        <v>-2.8547879798682799E-2</v>
      </c>
      <c r="E8" s="25">
        <v>-2.2662901273486181E-2</v>
      </c>
      <c r="F8" s="25">
        <v>-3.0121358372485224E-2</v>
      </c>
      <c r="G8" s="25"/>
      <c r="H8" s="25">
        <v>-5.2602037502732582E-3</v>
      </c>
      <c r="I8" s="25">
        <v>-2.6336118386945445E-3</v>
      </c>
      <c r="J8" s="25">
        <v>-4.6716584231555981E-2</v>
      </c>
      <c r="K8" s="25">
        <v>-1.0250653766543298E-3</v>
      </c>
      <c r="L8" s="25">
        <v>-2.3190794832968181E-2</v>
      </c>
      <c r="M8" s="25">
        <v>-3.6446104612833513E-3</v>
      </c>
      <c r="N8" s="45">
        <f>LN('ESG FOND NOK '!M9/'ESG FOND NOK '!M8)</f>
        <v>-3.6446104612833513E-3</v>
      </c>
      <c r="P8" s="49">
        <v>-1.9569447726361284E-2</v>
      </c>
      <c r="Q8" s="25">
        <v>-7.5041305766008246E-2</v>
      </c>
      <c r="R8" s="25">
        <v>-3.0044546465349466E-2</v>
      </c>
      <c r="S8" s="25">
        <v>-2.4159567940152848E-2</v>
      </c>
      <c r="T8" s="25">
        <v>-3.1618025039151891E-2</v>
      </c>
      <c r="U8" s="25"/>
      <c r="V8" s="25">
        <v>-6.7568704169399252E-3</v>
      </c>
      <c r="W8" s="25">
        <v>-4.1302785053612115E-3</v>
      </c>
      <c r="X8" s="25">
        <v>-4.8213250898222648E-2</v>
      </c>
      <c r="Y8" s="25">
        <v>-2.5217320433209966E-3</v>
      </c>
      <c r="Z8" s="25">
        <v>-2.4687461499634848E-2</v>
      </c>
      <c r="AA8" s="25">
        <v>-5.1412771279500183E-3</v>
      </c>
      <c r="AB8" s="32">
        <f t="shared" si="0"/>
        <v>-3.6446104612833513E-3</v>
      </c>
      <c r="AF8" t="s">
        <v>168</v>
      </c>
      <c r="AJ8" s="24" t="s">
        <v>22</v>
      </c>
      <c r="AK8" s="19">
        <v>1.1468471459851841E-3</v>
      </c>
      <c r="AL8" s="19">
        <v>4.5051950772083951E-3</v>
      </c>
      <c r="AM8" s="19">
        <v>1.455732578421102E-3</v>
      </c>
      <c r="AN8" s="19">
        <v>1.6378830911963141E-3</v>
      </c>
      <c r="AO8" s="19">
        <v>1.982849399090803E-3</v>
      </c>
      <c r="AP8" s="19">
        <v>1.3051758012315626E-3</v>
      </c>
      <c r="AQ8" s="19">
        <v>1.2864607605598669E-3</v>
      </c>
      <c r="AR8" s="19">
        <v>1.2382856603291763E-3</v>
      </c>
      <c r="AS8" s="19">
        <v>4.3127502308019814E-3</v>
      </c>
      <c r="AT8" s="19">
        <v>1.4359060083261293E-3</v>
      </c>
      <c r="AU8" s="19">
        <v>1.6575730446389729E-3</v>
      </c>
      <c r="AV8" s="19">
        <v>2.1735987905378016E-3</v>
      </c>
      <c r="AW8" s="19">
        <v>7.7172719176734532E-3</v>
      </c>
      <c r="AX8" s="19">
        <v>2.6728883597339982E-3</v>
      </c>
      <c r="AY8" s="19">
        <v>2.4775409347466558E-3</v>
      </c>
      <c r="AZ8">
        <v>2.1735987905378016E-3</v>
      </c>
      <c r="BA8" s="45">
        <v>3.8722927178202789E-7</v>
      </c>
      <c r="BD8" s="24" t="s">
        <v>22</v>
      </c>
      <c r="BE8" s="19">
        <v>1.1552216143341885E-3</v>
      </c>
      <c r="BF8" s="19">
        <v>4.5211727863309382E-3</v>
      </c>
      <c r="BG8" s="19">
        <v>1.4567755201649725E-3</v>
      </c>
      <c r="BH8" s="19">
        <v>1.6490218195551077E-3</v>
      </c>
      <c r="BI8" s="19">
        <v>1.9960702342764701E-3</v>
      </c>
      <c r="BJ8" s="19">
        <v>1.2979666876071659E-3</v>
      </c>
      <c r="BK8" s="19">
        <v>1.2946384521680652E-3</v>
      </c>
      <c r="BL8" s="19">
        <v>1.245385674193042E-3</v>
      </c>
      <c r="BM8" s="19">
        <v>4.3388972507964396E-3</v>
      </c>
      <c r="BN8" s="19">
        <v>1.4457188256541327E-3</v>
      </c>
      <c r="BO8" s="19">
        <v>1.6704401616922718E-3</v>
      </c>
      <c r="BP8" s="19">
        <v>2.1881751990094744E-3</v>
      </c>
      <c r="BQ8" s="45">
        <v>2.1735987905378016E-3</v>
      </c>
    </row>
    <row r="9" spans="1:80" x14ac:dyDescent="0.25">
      <c r="A9" s="9"/>
      <c r="B9" s="49">
        <v>2.8958588704945828E-2</v>
      </c>
      <c r="C9" s="25">
        <v>6.0429881572748124E-2</v>
      </c>
      <c r="D9" s="25">
        <v>2.6009058377379678E-2</v>
      </c>
      <c r="E9" s="25">
        <v>7.0616603384541414E-3</v>
      </c>
      <c r="F9" s="25">
        <v>4.0134286572085238E-2</v>
      </c>
      <c r="G9" s="25">
        <v>3.3321497431091793E-2</v>
      </c>
      <c r="H9" s="25">
        <v>3.3342595966217629E-2</v>
      </c>
      <c r="I9" s="25">
        <v>3.0978305248108136E-2</v>
      </c>
      <c r="J9" s="25">
        <v>1.5425109919361919E-2</v>
      </c>
      <c r="K9" s="25">
        <v>1.7566121429227976E-3</v>
      </c>
      <c r="L9" s="25">
        <v>1.9778609108868233E-2</v>
      </c>
      <c r="M9" s="25">
        <v>3.008866952348695E-2</v>
      </c>
      <c r="N9" s="45">
        <f>LN('ESG FOND NOK '!M10/'ESG FOND NOK '!M9)</f>
        <v>3.008866952348695E-2</v>
      </c>
      <c r="P9" s="49">
        <v>2.7386922038279162E-2</v>
      </c>
      <c r="Q9" s="25">
        <v>5.8858214906081459E-2</v>
      </c>
      <c r="R9" s="25">
        <v>2.4437391710713012E-2</v>
      </c>
      <c r="S9" s="25">
        <v>5.4899936717874749E-3</v>
      </c>
      <c r="T9" s="25">
        <v>3.8562619905418573E-2</v>
      </c>
      <c r="U9" s="25">
        <v>3.1749830764425127E-2</v>
      </c>
      <c r="V9" s="25">
        <v>3.1770929299550964E-2</v>
      </c>
      <c r="W9" s="25">
        <v>2.940663858144147E-2</v>
      </c>
      <c r="X9" s="25">
        <v>1.3853443252695254E-2</v>
      </c>
      <c r="Y9" s="25">
        <v>1.8494547625613105E-4</v>
      </c>
      <c r="Z9" s="25">
        <v>1.8206942442201567E-2</v>
      </c>
      <c r="AA9" s="25">
        <v>2.8517002856820284E-2</v>
      </c>
      <c r="AB9" s="32">
        <f t="shared" si="0"/>
        <v>3.008866952348695E-2</v>
      </c>
      <c r="AF9" t="s">
        <v>22</v>
      </c>
      <c r="AJ9" s="24" t="s">
        <v>23</v>
      </c>
      <c r="AK9" s="19">
        <v>-0.28375090416307813</v>
      </c>
      <c r="AL9" s="19">
        <v>-6.3832353169153588E-2</v>
      </c>
      <c r="AM9" s="19">
        <v>0.65443767118848761</v>
      </c>
      <c r="AN9" s="19">
        <v>0.2054965743586048</v>
      </c>
      <c r="AO9" s="19">
        <v>0.55628204528349068</v>
      </c>
      <c r="AP9" s="19">
        <v>-0.36796110480432009</v>
      </c>
      <c r="AQ9" s="19">
        <v>-0.5552603730328376</v>
      </c>
      <c r="AR9" s="19">
        <v>-0.54245184430877602</v>
      </c>
      <c r="AS9" s="19">
        <v>-0.44033592444167091</v>
      </c>
      <c r="AT9" s="19">
        <v>-9.0094229207594356E-2</v>
      </c>
      <c r="AU9" s="19">
        <v>1.4987067624192747</v>
      </c>
      <c r="AV9" s="19">
        <v>3.2030208071961015</v>
      </c>
      <c r="AW9" s="19">
        <v>0.58068605164537912</v>
      </c>
      <c r="AX9" s="19">
        <v>0.30928613554100393</v>
      </c>
      <c r="AY9" s="19">
        <v>3.1167135858708281</v>
      </c>
      <c r="AZ9">
        <v>3.2030208071961015</v>
      </c>
      <c r="BA9" s="45">
        <v>9.9837977649011478E-2</v>
      </c>
      <c r="BD9" s="24" t="s">
        <v>23</v>
      </c>
      <c r="BE9" s="19">
        <v>-0.27982966376626006</v>
      </c>
      <c r="BF9" s="19">
        <v>-8.9935317682884097E-2</v>
      </c>
      <c r="BG9" s="19">
        <v>0.61000669776440519</v>
      </c>
      <c r="BH9" s="19">
        <v>0.19008450655141251</v>
      </c>
      <c r="BI9" s="19">
        <v>0.51608913841422499</v>
      </c>
      <c r="BJ9" s="19">
        <v>-0.34907576121882178</v>
      </c>
      <c r="BK9" s="19">
        <v>-0.56896415523810662</v>
      </c>
      <c r="BL9" s="19">
        <v>-0.55395029479636992</v>
      </c>
      <c r="BM9" s="19">
        <v>-0.45121097824890288</v>
      </c>
      <c r="BN9" s="19">
        <v>-8.4639725180732484E-2</v>
      </c>
      <c r="BO9" s="19">
        <v>1.4807719667900843</v>
      </c>
      <c r="BP9" s="19">
        <v>3.2269978896017912</v>
      </c>
      <c r="BQ9" s="45">
        <v>3.2030208071961015</v>
      </c>
    </row>
    <row r="10" spans="1:80" x14ac:dyDescent="0.25">
      <c r="A10" s="9"/>
      <c r="B10" s="49">
        <v>3.2397199516909093E-2</v>
      </c>
      <c r="C10" s="25">
        <v>2.1523081698409274E-2</v>
      </c>
      <c r="D10" s="25">
        <v>5.0992115505945484E-3</v>
      </c>
      <c r="E10" s="25">
        <v>3.8322513134163745E-2</v>
      </c>
      <c r="F10" s="25">
        <v>2.5109802105472444E-2</v>
      </c>
      <c r="G10" s="25">
        <v>3.9232000960380452E-2</v>
      </c>
      <c r="H10" s="25">
        <v>4.2096459872551208E-2</v>
      </c>
      <c r="I10" s="25">
        <v>4.0261139042238998E-2</v>
      </c>
      <c r="J10" s="25">
        <v>5.4781166757327778E-3</v>
      </c>
      <c r="K10" s="25">
        <v>1.1632546835828496E-2</v>
      </c>
      <c r="L10" s="25">
        <v>3.0432879193549294E-2</v>
      </c>
      <c r="M10" s="25">
        <v>1.0744011554681339E-2</v>
      </c>
      <c r="N10" s="45">
        <f>LN('ESG FOND NOK '!M11/'ESG FOND NOK '!M10)</f>
        <v>1.0744011554681339E-2</v>
      </c>
      <c r="P10" s="49">
        <v>3.0922199516909093E-2</v>
      </c>
      <c r="Q10" s="25">
        <v>2.0048081698409274E-2</v>
      </c>
      <c r="R10" s="25">
        <v>3.6242115505945487E-3</v>
      </c>
      <c r="S10" s="25">
        <v>3.6847513134163748E-2</v>
      </c>
      <c r="T10" s="25">
        <v>2.3634802105472443E-2</v>
      </c>
      <c r="U10" s="25">
        <v>3.7757000960380455E-2</v>
      </c>
      <c r="V10" s="25">
        <v>4.062145987255121E-2</v>
      </c>
      <c r="W10" s="25">
        <v>3.8786139042239001E-2</v>
      </c>
      <c r="X10" s="25">
        <v>4.003116675732778E-3</v>
      </c>
      <c r="Y10" s="25">
        <v>1.0157546835828495E-2</v>
      </c>
      <c r="Z10" s="25">
        <v>2.8957879193549294E-2</v>
      </c>
      <c r="AA10" s="25">
        <v>9.2690115546813379E-3</v>
      </c>
      <c r="AB10" s="32">
        <f t="shared" si="0"/>
        <v>1.0744011554681339E-2</v>
      </c>
      <c r="AF10" t="s">
        <v>23</v>
      </c>
      <c r="AJ10" s="24" t="s">
        <v>24</v>
      </c>
      <c r="AK10" s="19">
        <v>-0.39192539868828491</v>
      </c>
      <c r="AL10" s="19">
        <v>-0.46319412275662308</v>
      </c>
      <c r="AM10" s="19">
        <v>4.0309670321181885E-2</v>
      </c>
      <c r="AN10" s="19">
        <v>-0.42905672749357732</v>
      </c>
      <c r="AO10" s="19">
        <v>-0.54196400897548658</v>
      </c>
      <c r="AP10" s="19">
        <v>-0.49098409841925333</v>
      </c>
      <c r="AQ10" s="19">
        <v>-0.40280918226132395</v>
      </c>
      <c r="AR10" s="19">
        <v>-0.45128592432556275</v>
      </c>
      <c r="AS10" s="19">
        <v>-0.21730116836861918</v>
      </c>
      <c r="AT10" s="19">
        <v>-0.54713034249370485</v>
      </c>
      <c r="AU10" s="19">
        <v>-0.87845967808946812</v>
      </c>
      <c r="AV10" s="19">
        <v>-0.93855877820962408</v>
      </c>
      <c r="AW10" s="19">
        <v>-0.31118528677244345</v>
      </c>
      <c r="AX10" s="19">
        <v>-0.53614137929086858</v>
      </c>
      <c r="AY10" s="19">
        <v>-0.99413438075530203</v>
      </c>
      <c r="AZ10">
        <v>-0.93855877820962408</v>
      </c>
      <c r="BA10" s="45">
        <v>0.74334725529454193</v>
      </c>
      <c r="BD10" s="24" t="s">
        <v>24</v>
      </c>
      <c r="BE10" s="19">
        <v>-0.39469329728231978</v>
      </c>
      <c r="BF10" s="19">
        <v>-0.45862960990834784</v>
      </c>
      <c r="BG10" s="19">
        <v>2.6871174784284781E-2</v>
      </c>
      <c r="BH10" s="19">
        <v>-0.42545502750466674</v>
      </c>
      <c r="BI10" s="19">
        <v>-0.54471952360770604</v>
      </c>
      <c r="BJ10" s="19">
        <v>-0.53058332546069764</v>
      </c>
      <c r="BK10" s="19">
        <v>-0.40932068710127067</v>
      </c>
      <c r="BL10" s="19">
        <v>-0.45703201107397839</v>
      </c>
      <c r="BM10" s="19">
        <v>-0.21121450282048135</v>
      </c>
      <c r="BN10" s="19">
        <v>-0.55652807613205568</v>
      </c>
      <c r="BO10" s="19">
        <v>-0.87567508425813401</v>
      </c>
      <c r="BP10" s="19">
        <v>-0.93818086550928126</v>
      </c>
      <c r="BQ10" s="45">
        <v>-0.93855877820962408</v>
      </c>
    </row>
    <row r="11" spans="1:80" x14ac:dyDescent="0.25">
      <c r="A11" s="9"/>
      <c r="B11" s="49">
        <v>-3.6072520762238817E-2</v>
      </c>
      <c r="C11" s="25">
        <v>-5.522928271904453E-2</v>
      </c>
      <c r="D11" s="25">
        <v>-3.0492304864515238E-2</v>
      </c>
      <c r="E11" s="25">
        <v>-3.3964363773311974E-2</v>
      </c>
      <c r="F11" s="25">
        <v>-4.1302614859399817E-2</v>
      </c>
      <c r="G11" s="25">
        <v>-2.3700723901430996E-2</v>
      </c>
      <c r="H11" s="25">
        <v>-2.2433158347041651E-2</v>
      </c>
      <c r="I11" s="25">
        <v>-2.1051607472319888E-2</v>
      </c>
      <c r="J11" s="25">
        <v>-6.4460771617839821E-2</v>
      </c>
      <c r="K11" s="25">
        <v>-2.3204706963985241E-2</v>
      </c>
      <c r="L11" s="25">
        <v>-2.3069753428510541E-2</v>
      </c>
      <c r="M11" s="25">
        <v>1.5608086807580477E-2</v>
      </c>
      <c r="N11" s="45">
        <f>LN('ESG FOND NOK '!M12/'ESG FOND NOK '!M11)</f>
        <v>1.5608086807580477E-2</v>
      </c>
      <c r="P11" s="49">
        <v>-3.768502076223882E-2</v>
      </c>
      <c r="Q11" s="25">
        <v>-5.6841782719044533E-2</v>
      </c>
      <c r="R11" s="25">
        <v>-3.2104804864515238E-2</v>
      </c>
      <c r="S11" s="25">
        <v>-3.5576863773311977E-2</v>
      </c>
      <c r="T11" s="25">
        <v>-4.2915114859399819E-2</v>
      </c>
      <c r="U11" s="25">
        <v>-2.5313223901430995E-2</v>
      </c>
      <c r="V11" s="25">
        <v>-2.404565834704165E-2</v>
      </c>
      <c r="W11" s="25">
        <v>-2.2664107472319887E-2</v>
      </c>
      <c r="X11" s="25">
        <v>-6.6073271617839824E-2</v>
      </c>
      <c r="Y11" s="25">
        <v>-2.481720696398524E-2</v>
      </c>
      <c r="Z11" s="25">
        <v>-2.4682253428510541E-2</v>
      </c>
      <c r="AA11" s="25">
        <v>1.3995586807580477E-2</v>
      </c>
      <c r="AB11" s="32">
        <f t="shared" si="0"/>
        <v>1.5608086807580477E-2</v>
      </c>
      <c r="AF11" t="s">
        <v>24</v>
      </c>
      <c r="AJ11" s="24" t="s">
        <v>169</v>
      </c>
      <c r="AK11" s="19">
        <v>0.15144468431547897</v>
      </c>
      <c r="AL11" s="19">
        <v>0.30652912618580752</v>
      </c>
      <c r="AM11" s="19">
        <v>0.19496867422819925</v>
      </c>
      <c r="AN11" s="19">
        <v>0.19242093359627038</v>
      </c>
      <c r="AO11" s="19">
        <v>0.22495357350439341</v>
      </c>
      <c r="AP11" s="19">
        <v>0.15953606712422247</v>
      </c>
      <c r="AQ11" s="19">
        <v>0.15748023604116806</v>
      </c>
      <c r="AR11" s="19">
        <v>0.15314641292465034</v>
      </c>
      <c r="AS11" s="19">
        <v>0.28411798150400452</v>
      </c>
      <c r="AT11" s="19">
        <v>0.16145981560593586</v>
      </c>
      <c r="AU11" s="19">
        <v>0.21048223343231159</v>
      </c>
      <c r="AV11" s="19">
        <v>0.2849927304437947</v>
      </c>
      <c r="AW11" s="19">
        <v>0.443559430937151</v>
      </c>
      <c r="AX11" s="19">
        <v>0.26089732678296867</v>
      </c>
      <c r="AY11" s="19">
        <v>0.30790621350961922</v>
      </c>
      <c r="AZ11">
        <v>0.2849927304437947</v>
      </c>
      <c r="BA11" s="45">
        <v>2.4641666666666662E-3</v>
      </c>
      <c r="BD11" s="24" t="s">
        <v>169</v>
      </c>
      <c r="BE11" s="19">
        <v>0.15237801764881231</v>
      </c>
      <c r="BF11" s="19">
        <v>0.3065982928524742</v>
      </c>
      <c r="BG11" s="19">
        <v>0.19422534089486593</v>
      </c>
      <c r="BH11" s="19">
        <v>0.19300815715782621</v>
      </c>
      <c r="BI11" s="19">
        <v>0.22412190683772676</v>
      </c>
      <c r="BJ11" s="19">
        <v>0.15853523379088913</v>
      </c>
      <c r="BK11" s="19">
        <v>0.15647940270783472</v>
      </c>
      <c r="BL11" s="19">
        <v>0.15214557959131703</v>
      </c>
      <c r="BM11" s="19">
        <v>0.28435131483733789</v>
      </c>
      <c r="BN11" s="19">
        <v>0.16153981560593583</v>
      </c>
      <c r="BO11" s="19">
        <v>0.21048395860370284</v>
      </c>
      <c r="BP11" s="19">
        <v>0.28704689711046139</v>
      </c>
      <c r="BQ11" s="45">
        <v>0.2849927304437947</v>
      </c>
    </row>
    <row r="12" spans="1:80" x14ac:dyDescent="0.25">
      <c r="A12" s="9"/>
      <c r="B12" s="49">
        <v>-6.6174344222308057E-2</v>
      </c>
      <c r="C12" s="25">
        <v>-6.0511091783041308E-2</v>
      </c>
      <c r="D12" s="25">
        <v>-6.1250816064781437E-2</v>
      </c>
      <c r="E12" s="25">
        <v>-4.7648083696439192E-2</v>
      </c>
      <c r="F12" s="25">
        <v>-6.0825649158355685E-2</v>
      </c>
      <c r="G12" s="25">
        <v>-4.1797715999090074E-2</v>
      </c>
      <c r="H12" s="25">
        <v>-4.9808903701521232E-2</v>
      </c>
      <c r="I12" s="25">
        <v>-4.828004609629985E-2</v>
      </c>
      <c r="J12" s="25">
        <v>-8.2604801578081755E-2</v>
      </c>
      <c r="K12" s="25">
        <v>-6.9271212505820592E-2</v>
      </c>
      <c r="L12" s="25">
        <v>-7.2141860509094158E-2</v>
      </c>
      <c r="M12" s="25">
        <v>-3.1463653784623027E-2</v>
      </c>
      <c r="N12" s="45">
        <f>LN('ESG FOND NOK '!M13/'ESG FOND NOK '!M12)</f>
        <v>-3.1463653784623027E-2</v>
      </c>
      <c r="P12" s="49">
        <v>-6.7794344222308053E-2</v>
      </c>
      <c r="Q12" s="25">
        <v>-6.2131091783041312E-2</v>
      </c>
      <c r="R12" s="25">
        <v>-6.287081606478144E-2</v>
      </c>
      <c r="S12" s="25">
        <v>-4.9268083696439188E-2</v>
      </c>
      <c r="T12" s="25">
        <v>-6.2445649158355682E-2</v>
      </c>
      <c r="U12" s="25">
        <v>-4.341771599909007E-2</v>
      </c>
      <c r="V12" s="25">
        <v>-5.1428903701521228E-2</v>
      </c>
      <c r="W12" s="25">
        <v>-4.9900046096299847E-2</v>
      </c>
      <c r="X12" s="25">
        <v>-8.4224801578081751E-2</v>
      </c>
      <c r="Y12" s="25">
        <v>-7.0891212505820589E-2</v>
      </c>
      <c r="Z12" s="25">
        <v>-7.3761860509094154E-2</v>
      </c>
      <c r="AA12" s="25">
        <v>-3.3083653784623024E-2</v>
      </c>
      <c r="AB12" s="32">
        <f t="shared" si="0"/>
        <v>-3.1463653784623027E-2</v>
      </c>
      <c r="AF12" t="s">
        <v>169</v>
      </c>
      <c r="AJ12" s="24" t="s">
        <v>25</v>
      </c>
      <c r="AK12" s="19">
        <v>-7.1438589914257875E-2</v>
      </c>
      <c r="AL12" s="19">
        <v>-0.1710767220919148</v>
      </c>
      <c r="AM12" s="19">
        <v>-7.5092627627446035E-2</v>
      </c>
      <c r="AN12" s="19">
        <v>-0.10177930514003464</v>
      </c>
      <c r="AO12" s="19">
        <v>-0.13059859865705967</v>
      </c>
      <c r="AP12" s="19">
        <v>-7.2224159770142335E-2</v>
      </c>
      <c r="AQ12" s="19">
        <v>-7.3278509597870869E-2</v>
      </c>
      <c r="AR12" s="19">
        <v>-7.1893757883709636E-2</v>
      </c>
      <c r="AS12" s="19">
        <v>-0.14752652744541256</v>
      </c>
      <c r="AT12" s="19">
        <v>-8.6730649930462478E-2</v>
      </c>
      <c r="AU12" s="19">
        <v>-0.13699219815593103</v>
      </c>
      <c r="AV12" s="19">
        <v>-0.15918772309863027</v>
      </c>
      <c r="AW12" s="19">
        <v>-0.25622301761640132</v>
      </c>
      <c r="AX12" s="19">
        <v>-0.14432993127245661</v>
      </c>
      <c r="AY12" s="19">
        <v>-0.16729950571833285</v>
      </c>
      <c r="AZ12">
        <v>-0.15918772309863027</v>
      </c>
      <c r="BA12" s="45">
        <v>4.7916666666666664E-4</v>
      </c>
      <c r="BD12" s="24" t="s">
        <v>25</v>
      </c>
      <c r="BE12" s="19">
        <v>-7.2913589914257879E-2</v>
      </c>
      <c r="BF12" s="19">
        <v>-0.17185172209191479</v>
      </c>
      <c r="BG12" s="19">
        <v>-7.6825127627446033E-2</v>
      </c>
      <c r="BH12" s="19">
        <v>-0.10342347180670131</v>
      </c>
      <c r="BI12" s="19">
        <v>-0.13224276532372634</v>
      </c>
      <c r="BJ12" s="19">
        <v>-7.3699159770142339E-2</v>
      </c>
      <c r="BK12" s="19">
        <v>-7.4753509597870874E-2</v>
      </c>
      <c r="BL12" s="19">
        <v>-7.336875788370964E-2</v>
      </c>
      <c r="BM12" s="19">
        <v>-0.14830152744541256</v>
      </c>
      <c r="BN12" s="19">
        <v>-8.8374816597129147E-2</v>
      </c>
      <c r="BO12" s="19">
        <v>-0.1386363648225977</v>
      </c>
      <c r="BP12" s="19">
        <v>-0.16194772309863029</v>
      </c>
      <c r="BQ12" s="45">
        <v>-0.15918772309863027</v>
      </c>
    </row>
    <row r="13" spans="1:80" x14ac:dyDescent="0.25">
      <c r="A13" s="9"/>
      <c r="B13" s="49">
        <v>4.5485828459583023E-2</v>
      </c>
      <c r="C13" s="25">
        <v>3.1618343681699052E-2</v>
      </c>
      <c r="D13" s="25">
        <v>5.4678949211722123E-3</v>
      </c>
      <c r="E13" s="25">
        <v>3.4858879740002187E-2</v>
      </c>
      <c r="F13" s="25">
        <v>5.7925317443573439E-2</v>
      </c>
      <c r="G13" s="25">
        <v>3.9869446986649494E-2</v>
      </c>
      <c r="H13" s="25">
        <v>4.3357268420032534E-2</v>
      </c>
      <c r="I13" s="25">
        <v>3.5573173643665218E-2</v>
      </c>
      <c r="J13" s="25">
        <v>7.0485037891647007E-2</v>
      </c>
      <c r="K13" s="25">
        <v>2.0197421611917434E-2</v>
      </c>
      <c r="L13" s="25">
        <v>2.559127738883309E-2</v>
      </c>
      <c r="M13" s="25">
        <v>2.1567189000221282E-2</v>
      </c>
      <c r="N13" s="45">
        <f>LN('ESG FOND NOK '!M14/'ESG FOND NOK '!M13)</f>
        <v>2.1567189000221282E-2</v>
      </c>
      <c r="P13" s="49">
        <v>4.3969161792916357E-2</v>
      </c>
      <c r="Q13" s="25">
        <v>3.0101677015032385E-2</v>
      </c>
      <c r="R13" s="25">
        <v>3.9512282545055453E-3</v>
      </c>
      <c r="S13" s="25">
        <v>3.3342213073335521E-2</v>
      </c>
      <c r="T13" s="25">
        <v>5.6408650776906773E-2</v>
      </c>
      <c r="U13" s="25">
        <v>3.8352780319982828E-2</v>
      </c>
      <c r="V13" s="25">
        <v>4.1840601753365868E-2</v>
      </c>
      <c r="W13" s="25">
        <v>3.4056506976998552E-2</v>
      </c>
      <c r="X13" s="25">
        <v>6.896837122498034E-2</v>
      </c>
      <c r="Y13" s="25">
        <v>1.8680754945250767E-2</v>
      </c>
      <c r="Z13" s="25">
        <v>2.4074610722166424E-2</v>
      </c>
      <c r="AA13" s="25">
        <v>2.0050522333554616E-2</v>
      </c>
      <c r="AB13" s="32">
        <f t="shared" si="0"/>
        <v>2.1567189000221282E-2</v>
      </c>
      <c r="AF13" t="s">
        <v>25</v>
      </c>
      <c r="AJ13" s="24" t="s">
        <v>26</v>
      </c>
      <c r="AK13" s="19">
        <v>8.0006094401221084E-2</v>
      </c>
      <c r="AL13" s="19">
        <v>0.1354524040938927</v>
      </c>
      <c r="AM13" s="19">
        <v>0.11987604660075322</v>
      </c>
      <c r="AN13" s="19">
        <v>9.0641628456235745E-2</v>
      </c>
      <c r="AO13" s="19">
        <v>9.4354974847333739E-2</v>
      </c>
      <c r="AP13" s="19">
        <v>8.7311907354080134E-2</v>
      </c>
      <c r="AQ13" s="19">
        <v>8.4201726443297195E-2</v>
      </c>
      <c r="AR13" s="19">
        <v>8.1252655040940702E-2</v>
      </c>
      <c r="AS13" s="19">
        <v>0.13659145405859197</v>
      </c>
      <c r="AT13" s="19">
        <v>7.4729165675473372E-2</v>
      </c>
      <c r="AU13" s="19">
        <v>7.3490035276380553E-2</v>
      </c>
      <c r="AV13" s="19">
        <v>0.12580500734516439</v>
      </c>
      <c r="AW13" s="19">
        <v>0.18733641332074971</v>
      </c>
      <c r="AX13" s="19">
        <v>0.11656739551051208</v>
      </c>
      <c r="AY13" s="19">
        <v>0.14060670779128639</v>
      </c>
      <c r="AZ13">
        <v>0.12580500734516439</v>
      </c>
      <c r="BA13" s="45">
        <v>2.943333333333333E-3</v>
      </c>
      <c r="BD13" s="24" t="s">
        <v>26</v>
      </c>
      <c r="BE13" s="19">
        <v>7.9464427734554421E-2</v>
      </c>
      <c r="BF13" s="19">
        <v>0.13474657076055938</v>
      </c>
      <c r="BG13" s="19">
        <v>0.1174002132674199</v>
      </c>
      <c r="BH13" s="19">
        <v>8.9584685351124904E-2</v>
      </c>
      <c r="BI13" s="19">
        <v>9.1879141514000409E-2</v>
      </c>
      <c r="BJ13" s="19">
        <v>8.4836074020746804E-2</v>
      </c>
      <c r="BK13" s="19">
        <v>8.1725893109963865E-2</v>
      </c>
      <c r="BL13" s="19">
        <v>7.8776821707607372E-2</v>
      </c>
      <c r="BM13" s="19">
        <v>0.1360497873919253</v>
      </c>
      <c r="BN13" s="19">
        <v>7.31649990088067E-2</v>
      </c>
      <c r="BO13" s="19">
        <v>7.1847593781105154E-2</v>
      </c>
      <c r="BP13" s="19">
        <v>0.12509917401183107</v>
      </c>
      <c r="BQ13" s="45">
        <v>0.12580500734516439</v>
      </c>
    </row>
    <row r="14" spans="1:80" x14ac:dyDescent="0.25">
      <c r="A14" s="9"/>
      <c r="B14" s="49">
        <v>-7.1438589914257875E-2</v>
      </c>
      <c r="C14" s="25">
        <v>-0.10422853232245317</v>
      </c>
      <c r="D14" s="25">
        <v>-5.4696477996397118E-2</v>
      </c>
      <c r="E14" s="25">
        <v>-7.2501757602616193E-2</v>
      </c>
      <c r="F14" s="25">
        <v>-7.0260234725007226E-2</v>
      </c>
      <c r="G14" s="25">
        <v>-7.2224159770142335E-2</v>
      </c>
      <c r="H14" s="25">
        <v>-7.3278509597870869E-2</v>
      </c>
      <c r="I14" s="25">
        <v>-7.1893757883709636E-2</v>
      </c>
      <c r="J14" s="25">
        <v>-8.379947939088403E-2</v>
      </c>
      <c r="K14" s="25">
        <v>-3.4249923043078466E-2</v>
      </c>
      <c r="L14" s="25">
        <v>-2.2000255992900782E-2</v>
      </c>
      <c r="M14" s="25">
        <v>-5.4860917099684811E-2</v>
      </c>
      <c r="N14" s="45">
        <f>LN('ESG FOND NOK '!M15/'ESG FOND NOK '!M14)</f>
        <v>-5.4860917099684811E-2</v>
      </c>
      <c r="P14" s="49">
        <v>-7.2913589914257879E-2</v>
      </c>
      <c r="Q14" s="25">
        <v>-0.10570353232245318</v>
      </c>
      <c r="R14" s="25">
        <v>-5.6171477996397115E-2</v>
      </c>
      <c r="S14" s="25">
        <v>-7.3976757602616197E-2</v>
      </c>
      <c r="T14" s="25">
        <v>-7.173523472500723E-2</v>
      </c>
      <c r="U14" s="25">
        <v>-7.3699159770142339E-2</v>
      </c>
      <c r="V14" s="25">
        <v>-7.4753509597870874E-2</v>
      </c>
      <c r="W14" s="25">
        <v>-7.336875788370964E-2</v>
      </c>
      <c r="X14" s="25">
        <v>-8.5274479390884034E-2</v>
      </c>
      <c r="Y14" s="25">
        <v>-3.5724923043078463E-2</v>
      </c>
      <c r="Z14" s="25">
        <v>-2.3475255992900783E-2</v>
      </c>
      <c r="AA14" s="25">
        <v>-5.6335917099684808E-2</v>
      </c>
      <c r="AB14" s="32">
        <f t="shared" si="0"/>
        <v>-5.4860917099684811E-2</v>
      </c>
      <c r="AF14" t="s">
        <v>26</v>
      </c>
      <c r="AJ14" s="24" t="s">
        <v>27</v>
      </c>
      <c r="AK14" s="19">
        <v>0.54954059499382291</v>
      </c>
      <c r="AL14" s="19">
        <v>0.90429014063330793</v>
      </c>
      <c r="AM14" s="19">
        <v>0.23502867605695321</v>
      </c>
      <c r="AN14" s="19">
        <v>0.62133247083244103</v>
      </c>
      <c r="AO14" s="19">
        <v>0.49818730245287801</v>
      </c>
      <c r="AP14" s="19">
        <v>0.59079307613587428</v>
      </c>
      <c r="AQ14" s="19">
        <v>0.56104281177633053</v>
      </c>
      <c r="AR14" s="19">
        <v>0.57294579156164382</v>
      </c>
      <c r="AS14" s="19">
        <v>0.9032511033998768</v>
      </c>
      <c r="AT14" s="19">
        <v>0.52926647913446589</v>
      </c>
      <c r="AU14" s="19">
        <v>0.47960796859741084</v>
      </c>
      <c r="AV14" s="19">
        <v>0.38527709867561993</v>
      </c>
      <c r="AW14" s="19">
        <v>0.89525434308379215</v>
      </c>
      <c r="AX14" s="19">
        <v>0.34905946752156769</v>
      </c>
      <c r="AY14" s="19">
        <v>0.37205205125830193</v>
      </c>
      <c r="AZ14">
        <v>0.38527709867561993</v>
      </c>
      <c r="BA14" s="45">
        <v>8.7519166666666662E-2</v>
      </c>
      <c r="BD14" s="24" t="s">
        <v>27</v>
      </c>
      <c r="BE14" s="19">
        <v>0.46202142832715654</v>
      </c>
      <c r="BF14" s="19">
        <v>0.81677097396664144</v>
      </c>
      <c r="BG14" s="19">
        <v>0.14750950939028656</v>
      </c>
      <c r="BH14" s="19">
        <v>0.53381330416577433</v>
      </c>
      <c r="BI14" s="19">
        <v>0.41066813578621136</v>
      </c>
      <c r="BJ14" s="19">
        <v>0.545839573566966</v>
      </c>
      <c r="BK14" s="19">
        <v>0.47352364510966377</v>
      </c>
      <c r="BL14" s="19">
        <v>0.4854266248949769</v>
      </c>
      <c r="BM14" s="19">
        <v>0.81573193673321032</v>
      </c>
      <c r="BN14" s="19">
        <v>0.44174731246779941</v>
      </c>
      <c r="BO14" s="19">
        <v>0.39208880193074475</v>
      </c>
      <c r="BP14" s="19">
        <v>0.29775793200895312</v>
      </c>
      <c r="BQ14" s="45">
        <v>0.38527709867561993</v>
      </c>
    </row>
    <row r="15" spans="1:80" ht="15.75" thickBot="1" x14ac:dyDescent="0.3">
      <c r="A15" s="9"/>
      <c r="B15" s="49">
        <v>3.7116466919451689E-2</v>
      </c>
      <c r="C15" s="25">
        <v>0.12299103300571632</v>
      </c>
      <c r="D15" s="25">
        <v>3.0706858494668678E-2</v>
      </c>
      <c r="E15" s="25">
        <v>5.5871306961113407E-2</v>
      </c>
      <c r="F15" s="25">
        <v>6.115719236030296E-2</v>
      </c>
      <c r="G15" s="25">
        <v>4.3540288311023446E-2</v>
      </c>
      <c r="H15" s="25">
        <v>4.6216587554913577E-2</v>
      </c>
      <c r="I15" s="25">
        <v>4.4905879393028814E-2</v>
      </c>
      <c r="J15" s="25">
        <v>8.4130769769928643E-2</v>
      </c>
      <c r="K15" s="25">
        <v>2.7284513864791086E-2</v>
      </c>
      <c r="L15" s="25">
        <v>1.6364267182840637E-2</v>
      </c>
      <c r="M15" s="25">
        <v>3.3380582661553977E-2</v>
      </c>
      <c r="N15" s="45">
        <f>LN('ESG FOND NOK '!M16/'ESG FOND NOK '!M15)</f>
        <v>3.3380582661553977E-2</v>
      </c>
      <c r="P15" s="49">
        <v>3.5675633586118354E-2</v>
      </c>
      <c r="Q15" s="25">
        <v>0.12155019967238298</v>
      </c>
      <c r="R15" s="25">
        <v>2.9266025161335345E-2</v>
      </c>
      <c r="S15" s="25">
        <v>5.4430473627780071E-2</v>
      </c>
      <c r="T15" s="25">
        <v>5.9716359026969625E-2</v>
      </c>
      <c r="U15" s="25">
        <v>4.2099454977690111E-2</v>
      </c>
      <c r="V15" s="25">
        <v>4.4775754221580241E-2</v>
      </c>
      <c r="W15" s="25">
        <v>4.3465046059695478E-2</v>
      </c>
      <c r="X15" s="25">
        <v>8.2689936436595307E-2</v>
      </c>
      <c r="Y15" s="25">
        <v>2.5843680531457754E-2</v>
      </c>
      <c r="Z15" s="25">
        <v>1.4923433849507303E-2</v>
      </c>
      <c r="AA15" s="25">
        <v>3.1939749328220642E-2</v>
      </c>
      <c r="AB15" s="32">
        <f t="shared" si="0"/>
        <v>3.3380582661553977E-2</v>
      </c>
      <c r="AF15" t="s">
        <v>27</v>
      </c>
      <c r="AJ15" s="46" t="s">
        <v>28</v>
      </c>
      <c r="AK15" s="47">
        <v>61</v>
      </c>
      <c r="AL15" s="47">
        <v>61</v>
      </c>
      <c r="AM15" s="47">
        <v>61</v>
      </c>
      <c r="AN15" s="47">
        <v>61</v>
      </c>
      <c r="AO15" s="47">
        <v>61</v>
      </c>
      <c r="AP15" s="47">
        <v>54</v>
      </c>
      <c r="AQ15" s="47">
        <v>61</v>
      </c>
      <c r="AR15" s="47">
        <v>61</v>
      </c>
      <c r="AS15" s="47">
        <v>61</v>
      </c>
      <c r="AT15" s="47">
        <v>61</v>
      </c>
      <c r="AU15" s="47">
        <v>61</v>
      </c>
      <c r="AV15" s="47">
        <v>61</v>
      </c>
      <c r="AW15" s="8">
        <v>61</v>
      </c>
      <c r="AX15" s="8">
        <v>61</v>
      </c>
      <c r="AY15" s="8">
        <v>61</v>
      </c>
      <c r="AZ15" s="8">
        <v>61</v>
      </c>
      <c r="BA15" s="28">
        <v>61</v>
      </c>
      <c r="BD15" s="46" t="s">
        <v>28</v>
      </c>
      <c r="BE15" s="8">
        <v>61</v>
      </c>
      <c r="BF15" s="8">
        <v>61</v>
      </c>
      <c r="BG15" s="8">
        <v>61</v>
      </c>
      <c r="BH15" s="8">
        <v>61</v>
      </c>
      <c r="BI15" s="8">
        <v>61</v>
      </c>
      <c r="BJ15" s="8">
        <v>55</v>
      </c>
      <c r="BK15" s="8">
        <v>61</v>
      </c>
      <c r="BL15" s="8">
        <v>61</v>
      </c>
      <c r="BM15" s="8">
        <v>61</v>
      </c>
      <c r="BN15" s="8">
        <v>61</v>
      </c>
      <c r="BO15" s="8">
        <v>61</v>
      </c>
      <c r="BP15" s="8">
        <v>61</v>
      </c>
      <c r="BQ15" s="48">
        <v>61</v>
      </c>
    </row>
    <row r="16" spans="1:80" ht="15.75" thickBot="1" x14ac:dyDescent="0.3">
      <c r="A16" s="9"/>
      <c r="B16" s="49">
        <v>4.1812110512987402E-2</v>
      </c>
      <c r="C16" s="25">
        <v>5.9185469308869053E-2</v>
      </c>
      <c r="D16" s="25">
        <v>4.4760251383539507E-2</v>
      </c>
      <c r="E16" s="25">
        <v>5.8984086165269185E-2</v>
      </c>
      <c r="F16" s="25">
        <v>6.0415373829683192E-2</v>
      </c>
      <c r="G16" s="25">
        <v>4.4576977649483512E-2</v>
      </c>
      <c r="H16" s="25">
        <v>4.3025162879832796E-2</v>
      </c>
      <c r="I16" s="25">
        <v>4.3061902840363216E-2</v>
      </c>
      <c r="J16" s="25">
        <v>5.0066971379515664E-2</v>
      </c>
      <c r="K16" s="25">
        <v>4.2033508007076462E-2</v>
      </c>
      <c r="L16" s="25">
        <v>5.5939264998455099E-2</v>
      </c>
      <c r="M16" s="25">
        <v>3.532489120881948E-2</v>
      </c>
      <c r="N16" s="45">
        <f>LN('ESG FOND NOK '!M17/'ESG FOND NOK '!M16)</f>
        <v>3.532489120881948E-2</v>
      </c>
      <c r="P16" s="49">
        <v>4.0360443846320739E-2</v>
      </c>
      <c r="Q16" s="25">
        <v>5.7733802642202389E-2</v>
      </c>
      <c r="R16" s="25">
        <v>4.3308584716872843E-2</v>
      </c>
      <c r="S16" s="25">
        <v>5.7532419498602522E-2</v>
      </c>
      <c r="T16" s="25">
        <v>5.8963707163016528E-2</v>
      </c>
      <c r="U16" s="25">
        <v>4.3125310982816849E-2</v>
      </c>
      <c r="V16" s="25">
        <v>4.1573496213166132E-2</v>
      </c>
      <c r="W16" s="25">
        <v>4.1610236173696552E-2</v>
      </c>
      <c r="X16" s="25">
        <v>4.8615304712849E-2</v>
      </c>
      <c r="Y16" s="25">
        <v>4.0581841340409798E-2</v>
      </c>
      <c r="Z16" s="25">
        <v>5.4487598331788435E-2</v>
      </c>
      <c r="AA16" s="25">
        <v>3.3873224542152816E-2</v>
      </c>
      <c r="AB16" s="32">
        <f t="shared" si="0"/>
        <v>3.532489120881948E-2</v>
      </c>
      <c r="AF16" s="8" t="s">
        <v>28</v>
      </c>
      <c r="AJ16"/>
      <c r="AK16" s="44">
        <f>AK10/SQRT(12)</f>
        <v>-0.11313911721746635</v>
      </c>
      <c r="AL16" s="44"/>
      <c r="AM16"/>
      <c r="AN16"/>
      <c r="AO16"/>
      <c r="AP16"/>
      <c r="AQ16"/>
      <c r="AR16"/>
    </row>
    <row r="17" spans="1:69" ht="15.75" thickBot="1" x14ac:dyDescent="0.3">
      <c r="A17" s="9"/>
      <c r="B17" s="49">
        <v>1.794700287492617E-2</v>
      </c>
      <c r="C17" s="25">
        <v>-3.1570532611006785E-2</v>
      </c>
      <c r="D17" s="25">
        <v>7.8805429918263007E-3</v>
      </c>
      <c r="E17" s="25">
        <v>2.5245093420586388E-2</v>
      </c>
      <c r="F17" s="25">
        <v>1.1482421075340771E-2</v>
      </c>
      <c r="G17" s="25">
        <v>2.1053409197832263E-2</v>
      </c>
      <c r="H17" s="25">
        <v>1.9623932410281483E-2</v>
      </c>
      <c r="I17" s="25">
        <v>1.9123000354765701E-2</v>
      </c>
      <c r="J17" s="25">
        <v>-1.115206083303622E-2</v>
      </c>
      <c r="K17" s="25">
        <v>1.1882706252068652E-2</v>
      </c>
      <c r="L17" s="25">
        <v>2.6993955907363077E-2</v>
      </c>
      <c r="M17" s="25">
        <v>4.7672904239104046E-3</v>
      </c>
      <c r="N17" s="45">
        <f>LN('ESG FOND NOK '!M18/'ESG FOND NOK '!M17)</f>
        <v>4.7672904239104046E-3</v>
      </c>
      <c r="P17" s="49">
        <v>1.658700287492617E-2</v>
      </c>
      <c r="Q17" s="25">
        <v>-3.2930532611006785E-2</v>
      </c>
      <c r="R17" s="25">
        <v>6.5205429918263006E-3</v>
      </c>
      <c r="S17" s="25">
        <v>2.3885093420586388E-2</v>
      </c>
      <c r="T17" s="25">
        <v>1.0122421075340771E-2</v>
      </c>
      <c r="U17" s="25">
        <v>1.9693409197832263E-2</v>
      </c>
      <c r="V17" s="25">
        <v>1.8263932410281482E-2</v>
      </c>
      <c r="W17" s="25">
        <v>1.77630003547657E-2</v>
      </c>
      <c r="X17" s="25">
        <v>-1.251206083303622E-2</v>
      </c>
      <c r="Y17" s="25">
        <v>1.0522706252068652E-2</v>
      </c>
      <c r="Z17" s="25">
        <v>2.5633955907363077E-2</v>
      </c>
      <c r="AA17" s="25">
        <v>3.4072904239104045E-3</v>
      </c>
      <c r="AB17" s="32">
        <f t="shared" si="0"/>
        <v>4.7672904239104046E-3</v>
      </c>
      <c r="AJ17"/>
      <c r="AK17"/>
      <c r="AL17"/>
      <c r="AM17"/>
      <c r="AN17"/>
      <c r="AO17"/>
      <c r="AP17"/>
      <c r="AQ17"/>
      <c r="AR17"/>
    </row>
    <row r="18" spans="1:69" x14ac:dyDescent="0.25">
      <c r="A18" s="9"/>
      <c r="B18" s="49">
        <v>2.8808757932935407E-2</v>
      </c>
      <c r="C18" s="25">
        <v>4.2502028976379877E-2</v>
      </c>
      <c r="D18" s="25">
        <v>3.3786866200471138E-2</v>
      </c>
      <c r="E18" s="25">
        <v>3.5454031193187151E-2</v>
      </c>
      <c r="F18" s="25">
        <v>3.9139175650651073E-2</v>
      </c>
      <c r="G18" s="25">
        <v>4.0107453582386342E-2</v>
      </c>
      <c r="H18" s="25">
        <v>4.1047526473016703E-2</v>
      </c>
      <c r="I18" s="25">
        <v>3.8810841086179444E-2</v>
      </c>
      <c r="J18" s="25">
        <v>5.3651286955065686E-2</v>
      </c>
      <c r="K18" s="25">
        <v>2.9703225662476157E-2</v>
      </c>
      <c r="L18" s="25">
        <v>1.6360914414551977E-2</v>
      </c>
      <c r="M18" s="25">
        <v>2.4723138086794817E-2</v>
      </c>
      <c r="N18" s="45">
        <f>LN('ESG FOND NOK '!M19/'ESG FOND NOK '!M18)</f>
        <v>2.4723138086794817E-2</v>
      </c>
      <c r="P18" s="49">
        <v>2.7346257932935408E-2</v>
      </c>
      <c r="Q18" s="25">
        <v>4.1039528976379878E-2</v>
      </c>
      <c r="R18" s="25">
        <v>3.232436620047114E-2</v>
      </c>
      <c r="S18" s="25">
        <v>3.3991531193187152E-2</v>
      </c>
      <c r="T18" s="25">
        <v>3.7676675650651074E-2</v>
      </c>
      <c r="U18" s="25">
        <v>3.8644953582386343E-2</v>
      </c>
      <c r="V18" s="25">
        <v>3.9585026473016705E-2</v>
      </c>
      <c r="W18" s="25">
        <v>3.7348341086179446E-2</v>
      </c>
      <c r="X18" s="25">
        <v>5.2188786955065687E-2</v>
      </c>
      <c r="Y18" s="25">
        <v>2.8240725662476159E-2</v>
      </c>
      <c r="Z18" s="25">
        <v>1.4898414414551977E-2</v>
      </c>
      <c r="AA18" s="25">
        <v>2.3260638086794818E-2</v>
      </c>
      <c r="AB18" s="32">
        <f t="shared" si="0"/>
        <v>2.4723138086794817E-2</v>
      </c>
      <c r="AJ18"/>
      <c r="AK18"/>
      <c r="AL18"/>
      <c r="AM18"/>
      <c r="AN18"/>
      <c r="AO18"/>
      <c r="AP18"/>
      <c r="AQ18"/>
      <c r="AR18"/>
      <c r="BD18" s="23"/>
      <c r="BE18" s="58" t="s">
        <v>62</v>
      </c>
      <c r="BF18" s="58" t="s">
        <v>63</v>
      </c>
      <c r="BG18" s="58" t="s">
        <v>56</v>
      </c>
      <c r="BH18" s="58" t="s">
        <v>57</v>
      </c>
      <c r="BI18" s="58" t="s">
        <v>64</v>
      </c>
      <c r="BJ18" s="58" t="s">
        <v>60</v>
      </c>
      <c r="BK18" s="58" t="s">
        <v>59</v>
      </c>
      <c r="BL18" s="58" t="s">
        <v>165</v>
      </c>
      <c r="BM18" s="58" t="s">
        <v>58</v>
      </c>
      <c r="BN18" s="58" t="s">
        <v>61</v>
      </c>
      <c r="BO18" s="58" t="s">
        <v>65</v>
      </c>
      <c r="BP18" s="58" t="s">
        <v>66</v>
      </c>
      <c r="BQ18" s="75" t="s">
        <v>18</v>
      </c>
    </row>
    <row r="19" spans="1:69" ht="15.75" thickBot="1" x14ac:dyDescent="0.3">
      <c r="A19" s="9"/>
      <c r="B19" s="49">
        <v>-1.8228530319540553E-2</v>
      </c>
      <c r="C19" s="25">
        <v>-0.13612067696609798</v>
      </c>
      <c r="D19" s="25">
        <v>-4.4671178633882168E-2</v>
      </c>
      <c r="E19" s="25">
        <v>-3.4722435367231713E-2</v>
      </c>
      <c r="F19" s="25">
        <v>-4.6331736270328022E-2</v>
      </c>
      <c r="G19" s="25">
        <v>-4.4301504187047133E-2</v>
      </c>
      <c r="H19" s="25">
        <v>-4.0527144848090474E-2</v>
      </c>
      <c r="I19" s="25">
        <v>-4.6705954043330902E-2</v>
      </c>
      <c r="J19" s="25">
        <v>-5.5245522538075888E-2</v>
      </c>
      <c r="K19" s="25">
        <v>-4.7756778035854396E-2</v>
      </c>
      <c r="L19" s="25">
        <v>-1.8987632751407097E-2</v>
      </c>
      <c r="M19" s="25">
        <v>6.3291350516475296E-3</v>
      </c>
      <c r="N19" s="45">
        <f>LN('ESG FOND NOK '!M20/'ESG FOND NOK '!M19)</f>
        <v>6.3291350516475296E-3</v>
      </c>
      <c r="P19" s="49">
        <v>-1.9540196986207219E-2</v>
      </c>
      <c r="Q19" s="25">
        <v>-0.13743234363276463</v>
      </c>
      <c r="R19" s="25">
        <v>-4.5982845300548837E-2</v>
      </c>
      <c r="S19" s="25">
        <v>-3.6034102033898383E-2</v>
      </c>
      <c r="T19" s="25">
        <v>-4.7643402936994692E-2</v>
      </c>
      <c r="U19" s="25">
        <v>-4.5613170853713803E-2</v>
      </c>
      <c r="V19" s="25">
        <v>-4.1838811514757143E-2</v>
      </c>
      <c r="W19" s="25">
        <v>-4.8017620709997572E-2</v>
      </c>
      <c r="X19" s="25">
        <v>-5.6557189204742557E-2</v>
      </c>
      <c r="Y19" s="25">
        <v>-4.9068444702521065E-2</v>
      </c>
      <c r="Z19" s="25">
        <v>-2.0299299418073763E-2</v>
      </c>
      <c r="AA19" s="25">
        <v>5.0174683849808629E-3</v>
      </c>
      <c r="AB19" s="32">
        <f t="shared" si="0"/>
        <v>6.3291350516475296E-3</v>
      </c>
      <c r="AJ19" s="375" t="s">
        <v>264</v>
      </c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D19" s="24" t="s">
        <v>175</v>
      </c>
      <c r="BE19" s="61">
        <f>BE3*12</f>
        <v>9.0889461310260294E-2</v>
      </c>
      <c r="BF19" s="61">
        <f t="shared" ref="BF19:BP19" si="1">BF3*12</f>
        <v>0.16067625717376552</v>
      </c>
      <c r="BG19" s="54">
        <f t="shared" si="1"/>
        <v>2.9018264142351452E-2</v>
      </c>
      <c r="BH19" s="61">
        <f t="shared" si="1"/>
        <v>0.10501245327851297</v>
      </c>
      <c r="BI19" s="61">
        <f t="shared" si="1"/>
        <v>8.0787174253025187E-2</v>
      </c>
      <c r="BJ19" s="61">
        <f t="shared" si="1"/>
        <v>0.11909227059642896</v>
      </c>
      <c r="BK19" s="61">
        <f t="shared" si="1"/>
        <v>9.3152192480589591E-2</v>
      </c>
      <c r="BL19" s="61">
        <f t="shared" si="1"/>
        <v>9.549376227442169E-2</v>
      </c>
      <c r="BM19" s="61">
        <f t="shared" si="1"/>
        <v>0.16047185640653316</v>
      </c>
      <c r="BN19" s="61">
        <f t="shared" si="1"/>
        <v>8.690111064940316E-2</v>
      </c>
      <c r="BO19" s="61">
        <f t="shared" si="1"/>
        <v>7.7132223330638322E-2</v>
      </c>
      <c r="BP19" s="61">
        <f t="shared" si="1"/>
        <v>5.8575330887007171E-2</v>
      </c>
      <c r="BQ19" s="71">
        <f>BQ3*12</f>
        <v>7.5792216132908832E-2</v>
      </c>
    </row>
    <row r="20" spans="1:69" x14ac:dyDescent="0.25">
      <c r="A20" s="9"/>
      <c r="B20" s="49">
        <v>2.799397974352141E-2</v>
      </c>
      <c r="C20" s="25">
        <v>8.5408136413326757E-2</v>
      </c>
      <c r="D20" s="25">
        <v>3.4893826663864334E-2</v>
      </c>
      <c r="E20" s="25">
        <v>4.215577873633046E-2</v>
      </c>
      <c r="F20" s="25">
        <v>5.0459193110288715E-2</v>
      </c>
      <c r="G20" s="25">
        <v>3.8027395589239323E-2</v>
      </c>
      <c r="H20" s="25">
        <v>3.9110655005782501E-2</v>
      </c>
      <c r="I20" s="25">
        <v>3.7307772663486713E-2</v>
      </c>
      <c r="J20" s="25">
        <v>3.6347130298367981E-2</v>
      </c>
      <c r="K20" s="25">
        <v>4.3333055862878139E-2</v>
      </c>
      <c r="L20" s="25">
        <v>3.8694197414676293E-2</v>
      </c>
      <c r="M20" s="25">
        <v>3.7138747676925873E-3</v>
      </c>
      <c r="N20" s="45">
        <f>LN('ESG FOND NOK '!M21/'ESG FOND NOK '!M20)</f>
        <v>3.7138747676925873E-3</v>
      </c>
      <c r="P20" s="49">
        <v>2.6778146410188077E-2</v>
      </c>
      <c r="Q20" s="25">
        <v>8.4192303079993425E-2</v>
      </c>
      <c r="R20" s="25">
        <v>3.3677993330531002E-2</v>
      </c>
      <c r="S20" s="25">
        <v>4.0939945402997127E-2</v>
      </c>
      <c r="T20" s="25">
        <v>4.9243359776955382E-2</v>
      </c>
      <c r="U20" s="25">
        <v>3.681156225590599E-2</v>
      </c>
      <c r="V20" s="25">
        <v>3.7894821672449168E-2</v>
      </c>
      <c r="W20" s="25">
        <v>3.609193933015338E-2</v>
      </c>
      <c r="X20" s="25">
        <v>3.5131296965034649E-2</v>
      </c>
      <c r="Y20" s="25">
        <v>4.2117222529544807E-2</v>
      </c>
      <c r="Z20" s="25">
        <v>3.747836408134296E-2</v>
      </c>
      <c r="AA20" s="25">
        <v>2.4980414343592537E-3</v>
      </c>
      <c r="AB20" s="32">
        <f t="shared" si="0"/>
        <v>3.7138747676925873E-3</v>
      </c>
      <c r="AJ20" s="23"/>
      <c r="AK20" s="58" t="s">
        <v>62</v>
      </c>
      <c r="AL20" s="58" t="s">
        <v>63</v>
      </c>
      <c r="AM20" s="58" t="s">
        <v>56</v>
      </c>
      <c r="AN20" s="58" t="s">
        <v>57</v>
      </c>
      <c r="AO20" s="58" t="s">
        <v>64</v>
      </c>
      <c r="AP20" s="58" t="s">
        <v>60</v>
      </c>
      <c r="AQ20" s="58" t="s">
        <v>59</v>
      </c>
      <c r="AR20" s="58" t="s">
        <v>165</v>
      </c>
      <c r="AS20" s="58" t="s">
        <v>58</v>
      </c>
      <c r="AT20" s="58" t="s">
        <v>61</v>
      </c>
      <c r="AU20" s="58" t="s">
        <v>65</v>
      </c>
      <c r="AV20" s="58" t="s">
        <v>66</v>
      </c>
      <c r="AW20" s="58" t="s">
        <v>142</v>
      </c>
      <c r="AX20" s="58" t="s">
        <v>143</v>
      </c>
      <c r="AY20" s="58" t="s">
        <v>144</v>
      </c>
      <c r="AZ20" s="37" t="s">
        <v>18</v>
      </c>
      <c r="BA20" s="68" t="s">
        <v>31</v>
      </c>
      <c r="BD20" s="24" t="s">
        <v>170</v>
      </c>
      <c r="BE20" s="54">
        <f>BE7*SQRT(12)</f>
        <v>0.11773979519266313</v>
      </c>
      <c r="BF20" s="54">
        <f t="shared" ref="BF20:BQ20" si="2">BF7*SQRT(12)</f>
        <v>0.23292503823327207</v>
      </c>
      <c r="BG20" s="54">
        <f t="shared" si="2"/>
        <v>0.13221689091027541</v>
      </c>
      <c r="BH20" s="54">
        <f t="shared" si="2"/>
        <v>0.14067075685678701</v>
      </c>
      <c r="BI20" s="54">
        <f t="shared" si="2"/>
        <v>0.15476705983935227</v>
      </c>
      <c r="BJ20" s="54">
        <f t="shared" si="2"/>
        <v>0.12480224457631356</v>
      </c>
      <c r="BK20" s="54">
        <f t="shared" si="2"/>
        <v>0.12464213343013984</v>
      </c>
      <c r="BL20" s="54">
        <f t="shared" si="2"/>
        <v>0.12224822326036686</v>
      </c>
      <c r="BM20" s="54">
        <f t="shared" si="2"/>
        <v>0.22818143441033337</v>
      </c>
      <c r="BN20" s="54">
        <f t="shared" si="2"/>
        <v>0.13171418263744261</v>
      </c>
      <c r="BO20" s="54">
        <f t="shared" si="2"/>
        <v>0.1415813615569057</v>
      </c>
      <c r="BP20" s="54">
        <f t="shared" si="2"/>
        <v>0.16204352004357869</v>
      </c>
      <c r="BQ20" s="65">
        <f t="shared" si="2"/>
        <v>0.16150289621692118</v>
      </c>
    </row>
    <row r="21" spans="1:69" x14ac:dyDescent="0.25">
      <c r="A21" s="9"/>
      <c r="B21" s="49">
        <v>4.0037373059837338E-2</v>
      </c>
      <c r="C21" s="25">
        <v>-1.068155493680638E-2</v>
      </c>
      <c r="D21" s="25">
        <v>1.9450566601823052E-2</v>
      </c>
      <c r="E21" s="25">
        <v>3.5218242156119225E-2</v>
      </c>
      <c r="F21" s="25">
        <v>1.1836471942457832E-2</v>
      </c>
      <c r="G21" s="25">
        <v>3.7500534204346445E-2</v>
      </c>
      <c r="H21" s="25">
        <v>3.7076139897442108E-2</v>
      </c>
      <c r="I21" s="25">
        <v>3.4459733985944811E-2</v>
      </c>
      <c r="J21" s="25">
        <v>2.5879223381048217E-2</v>
      </c>
      <c r="K21" s="25">
        <v>6.1015346995494336E-3</v>
      </c>
      <c r="L21" s="25">
        <v>7.4346608047723998E-3</v>
      </c>
      <c r="M21" s="25">
        <v>4.7433461126081362E-3</v>
      </c>
      <c r="N21" s="45">
        <f>LN('ESG FOND NOK '!M22/'ESG FOND NOK '!M21)</f>
        <v>4.7433461126081362E-3</v>
      </c>
      <c r="P21" s="49">
        <v>3.8863206393170674E-2</v>
      </c>
      <c r="Q21" s="25">
        <v>-1.1855721603473047E-2</v>
      </c>
      <c r="R21" s="25">
        <v>1.8276399935156385E-2</v>
      </c>
      <c r="S21" s="25">
        <v>3.4044075489452562E-2</v>
      </c>
      <c r="T21" s="25">
        <v>1.0662305275791165E-2</v>
      </c>
      <c r="U21" s="25">
        <v>3.6326367537679781E-2</v>
      </c>
      <c r="V21" s="25">
        <v>3.5901973230775444E-2</v>
      </c>
      <c r="W21" s="25">
        <v>3.3285567319278148E-2</v>
      </c>
      <c r="X21" s="25">
        <v>2.470505671438155E-2</v>
      </c>
      <c r="Y21" s="25">
        <v>4.9273680328827674E-3</v>
      </c>
      <c r="Z21" s="25">
        <v>6.2604941381057336E-3</v>
      </c>
      <c r="AA21" s="25">
        <v>3.5691794459414695E-3</v>
      </c>
      <c r="AB21" s="32">
        <f t="shared" si="0"/>
        <v>4.7433461126081362E-3</v>
      </c>
      <c r="AJ21" s="69" t="s">
        <v>67</v>
      </c>
      <c r="AK21" s="54">
        <f t="shared" ref="AK21:BA21" si="3">AK3*12</f>
        <v>0.10810634655616189</v>
      </c>
      <c r="AL21" s="54">
        <f t="shared" si="3"/>
        <v>0.17789314241966714</v>
      </c>
      <c r="AM21" s="54">
        <f t="shared" si="3"/>
        <v>4.6235149388253093E-2</v>
      </c>
      <c r="AN21" s="54">
        <f t="shared" si="3"/>
        <v>0.12222933852441463</v>
      </c>
      <c r="AO21" s="54">
        <f t="shared" si="3"/>
        <v>9.8004059498926821E-2</v>
      </c>
      <c r="AP21" s="54">
        <f t="shared" si="3"/>
        <v>0.1312873502524165</v>
      </c>
      <c r="AQ21" s="54">
        <f t="shared" si="3"/>
        <v>0.11036907772649127</v>
      </c>
      <c r="AR21" s="54">
        <f t="shared" si="3"/>
        <v>0.11271064752032338</v>
      </c>
      <c r="AS21" s="54">
        <f t="shared" si="3"/>
        <v>0.17768874165243478</v>
      </c>
      <c r="AT21" s="54">
        <f t="shared" si="3"/>
        <v>0.10411799589530477</v>
      </c>
      <c r="AU21" s="54">
        <f t="shared" si="3"/>
        <v>9.4349108576539845E-2</v>
      </c>
      <c r="AV21" s="54">
        <f t="shared" si="3"/>
        <v>7.5792216132908832E-2</v>
      </c>
      <c r="AW21" s="54">
        <f t="shared" si="3"/>
        <v>0.17611560847550009</v>
      </c>
      <c r="AX21" s="54">
        <f t="shared" si="3"/>
        <v>6.8667436233751017E-2</v>
      </c>
      <c r="AY21" s="54">
        <f t="shared" si="3"/>
        <v>7.3190567460649558E-2</v>
      </c>
      <c r="AZ21" s="54">
        <f t="shared" si="3"/>
        <v>7.5792216132908832E-2</v>
      </c>
      <c r="BA21" s="65">
        <f t="shared" si="3"/>
        <v>1.7216885245901641E-2</v>
      </c>
      <c r="BD21" s="24" t="s">
        <v>176</v>
      </c>
      <c r="BE21" s="60">
        <f>BE4*SQRT(12)</f>
        <v>1.5075036020406772E-2</v>
      </c>
      <c r="BF21" s="60">
        <f t="shared" ref="BF21:BP21" si="4">BF4*SQRT(12)</f>
        <v>2.9822995153638659E-2</v>
      </c>
      <c r="BG21" s="60">
        <f t="shared" si="4"/>
        <v>1.6928638186579737E-2</v>
      </c>
      <c r="BH21" s="60">
        <f t="shared" si="4"/>
        <v>1.8011044805742043E-2</v>
      </c>
      <c r="BI21" s="60">
        <f t="shared" si="4"/>
        <v>1.9815891458218472E-2</v>
      </c>
      <c r="BJ21" s="60">
        <f t="shared" si="4"/>
        <v>1.6828331225690898E-2</v>
      </c>
      <c r="BK21" s="60">
        <f t="shared" si="4"/>
        <v>1.5958789872574815E-2</v>
      </c>
      <c r="BL21" s="60">
        <f t="shared" si="4"/>
        <v>1.5652281083597452E-2</v>
      </c>
      <c r="BM21" s="60">
        <f t="shared" si="4"/>
        <v>2.9215638920511829E-2</v>
      </c>
      <c r="BN21" s="60">
        <f t="shared" si="4"/>
        <v>1.6864272987809771E-2</v>
      </c>
      <c r="BO21" s="60">
        <f t="shared" si="4"/>
        <v>1.8127635790397469E-2</v>
      </c>
      <c r="BP21" s="60">
        <f t="shared" si="4"/>
        <v>2.0747546719723505E-2</v>
      </c>
      <c r="BQ21" s="72">
        <f>BQ4*SQRT(12)</f>
        <v>2.0678326931740897E-2</v>
      </c>
    </row>
    <row r="22" spans="1:69" x14ac:dyDescent="0.25">
      <c r="A22" s="9"/>
      <c r="B22" s="49">
        <v>4.3175663020076943E-2</v>
      </c>
      <c r="C22" s="25">
        <v>-7.1443750245444457E-2</v>
      </c>
      <c r="D22" s="25">
        <v>1.3921294898038797E-2</v>
      </c>
      <c r="E22" s="25">
        <v>8.0477397290558573E-3</v>
      </c>
      <c r="F22" s="25">
        <v>1.0564960125352378E-2</v>
      </c>
      <c r="G22" s="25">
        <v>1.9468047636350863E-2</v>
      </c>
      <c r="H22" s="25">
        <v>1.7995548925043989E-2</v>
      </c>
      <c r="I22" s="25">
        <v>1.3865040137171533E-2</v>
      </c>
      <c r="J22" s="25">
        <v>7.1110879596839385E-3</v>
      </c>
      <c r="K22" s="25">
        <v>2.1887272887500593E-2</v>
      </c>
      <c r="L22" s="25">
        <v>2.6092272812511537E-2</v>
      </c>
      <c r="M22" s="25">
        <v>1.5045059905220632E-2</v>
      </c>
      <c r="N22" s="45">
        <f>LN('ESG FOND NOK '!M23/'ESG FOND NOK '!M22)</f>
        <v>1.5045059905220632E-2</v>
      </c>
      <c r="P22" s="49">
        <v>4.220816302007694E-2</v>
      </c>
      <c r="Q22" s="25">
        <v>-7.2411250245444453E-2</v>
      </c>
      <c r="R22" s="25">
        <v>1.2953794898038797E-2</v>
      </c>
      <c r="S22" s="25">
        <v>7.0802397290558577E-3</v>
      </c>
      <c r="T22" s="25">
        <v>9.5974601253523781E-3</v>
      </c>
      <c r="U22" s="25">
        <v>1.8500547636350863E-2</v>
      </c>
      <c r="V22" s="25">
        <v>1.702804892504399E-2</v>
      </c>
      <c r="W22" s="25">
        <v>1.2897540137171534E-2</v>
      </c>
      <c r="X22" s="25">
        <v>6.1435879596839389E-3</v>
      </c>
      <c r="Y22" s="25">
        <v>2.0919772887500594E-2</v>
      </c>
      <c r="Z22" s="25">
        <v>2.5124772812511537E-2</v>
      </c>
      <c r="AA22" s="25">
        <v>1.4077559905220633E-2</v>
      </c>
      <c r="AB22" s="32">
        <f t="shared" si="0"/>
        <v>1.5045059905220632E-2</v>
      </c>
      <c r="AJ22" s="69" t="s">
        <v>170</v>
      </c>
      <c r="AK22" s="54">
        <f t="shared" ref="AK22:AZ22" si="5">AK7*SQRT(12)</f>
        <v>0.11731225746622648</v>
      </c>
      <c r="AL22" s="54">
        <f t="shared" si="5"/>
        <v>0.23251309839770476</v>
      </c>
      <c r="AM22" s="54">
        <f t="shared" si="5"/>
        <v>0.13216955375975672</v>
      </c>
      <c r="AN22" s="54">
        <f t="shared" si="5"/>
        <v>0.14019485402237761</v>
      </c>
      <c r="AO22" s="54">
        <f t="shared" si="5"/>
        <v>0.15425366377849711</v>
      </c>
      <c r="AP22" s="54">
        <f t="shared" si="5"/>
        <v>0.12514835042771738</v>
      </c>
      <c r="AQ22" s="54">
        <f t="shared" si="5"/>
        <v>0.12424785361010629</v>
      </c>
      <c r="AR22" s="54">
        <f t="shared" si="5"/>
        <v>0.12189925317224103</v>
      </c>
      <c r="AS22" s="54">
        <f t="shared" si="5"/>
        <v>0.2274928631179971</v>
      </c>
      <c r="AT22" s="54">
        <f t="shared" si="5"/>
        <v>0.13126641649680831</v>
      </c>
      <c r="AU22" s="54">
        <f t="shared" si="5"/>
        <v>0.14103501882748012</v>
      </c>
      <c r="AV22" s="54">
        <f t="shared" si="5"/>
        <v>0.16150289621692118</v>
      </c>
      <c r="AW22" s="54">
        <f t="shared" si="5"/>
        <v>0.30431441472937398</v>
      </c>
      <c r="AX22" s="54">
        <f t="shared" si="5"/>
        <v>0.17909399855050412</v>
      </c>
      <c r="AY22" s="54">
        <f t="shared" si="5"/>
        <v>0.17242532069554015</v>
      </c>
      <c r="AZ22" s="54">
        <f t="shared" si="5"/>
        <v>0.16150289621692118</v>
      </c>
      <c r="BA22" s="65"/>
      <c r="BD22" s="73" t="s">
        <v>177</v>
      </c>
      <c r="BE22" s="62">
        <f>BE19/BE21</f>
        <v>6.0291372562709018</v>
      </c>
      <c r="BF22" s="62">
        <f t="shared" ref="BF22:BP22" si="6">BF19/BF21</f>
        <v>5.38766332308382</v>
      </c>
      <c r="BG22" s="62">
        <f>BG19/BG21</f>
        <v>1.7141523034827353</v>
      </c>
      <c r="BH22" s="62">
        <f t="shared" si="6"/>
        <v>5.8304476176215099</v>
      </c>
      <c r="BI22" s="62">
        <f t="shared" si="6"/>
        <v>4.0768882098170449</v>
      </c>
      <c r="BJ22" s="62">
        <f t="shared" si="6"/>
        <v>7.0768912852521746</v>
      </c>
      <c r="BK22" s="62">
        <f t="shared" si="6"/>
        <v>5.8370461184323039</v>
      </c>
      <c r="BL22" s="62">
        <f t="shared" si="6"/>
        <v>6.1009485942910127</v>
      </c>
      <c r="BM22" s="62">
        <f t="shared" si="6"/>
        <v>5.4926697596152332</v>
      </c>
      <c r="BN22" s="62">
        <f t="shared" si="6"/>
        <v>5.1529710597200991</v>
      </c>
      <c r="BO22" s="62">
        <f t="shared" si="6"/>
        <v>4.2549521748167862</v>
      </c>
      <c r="BP22" s="62">
        <f t="shared" si="6"/>
        <v>2.8232413055044701</v>
      </c>
      <c r="BQ22" s="74">
        <f>BQ19/BQ21</f>
        <v>3.6652973126452029</v>
      </c>
    </row>
    <row r="23" spans="1:69" x14ac:dyDescent="0.25">
      <c r="A23" s="9"/>
      <c r="B23" s="49">
        <v>-6.4303797968366201E-3</v>
      </c>
      <c r="C23" s="25">
        <v>8.3227809138183423E-2</v>
      </c>
      <c r="D23" s="25">
        <v>1.0206681564522015E-2</v>
      </c>
      <c r="E23" s="25">
        <v>2.023124356737134E-2</v>
      </c>
      <c r="F23" s="25">
        <v>2.0008765468944156E-2</v>
      </c>
      <c r="G23" s="25">
        <v>2.0511815305666658E-2</v>
      </c>
      <c r="H23" s="25">
        <v>2.0310024791116529E-2</v>
      </c>
      <c r="I23" s="25">
        <v>2.1745875276336125E-2</v>
      </c>
      <c r="J23" s="25">
        <v>1.0366470229317642E-2</v>
      </c>
      <c r="K23" s="25">
        <v>1.1461710529547239E-2</v>
      </c>
      <c r="L23" s="25">
        <v>2.7165800786761979E-2</v>
      </c>
      <c r="M23" s="25">
        <v>1.2483968515692081E-2</v>
      </c>
      <c r="N23" s="45">
        <f>LN('ESG FOND NOK '!M24/'ESG FOND NOK '!M23)</f>
        <v>1.2483968515692081E-2</v>
      </c>
      <c r="P23" s="49">
        <v>-7.4628797968366205E-3</v>
      </c>
      <c r="Q23" s="25">
        <v>8.2195309138183417E-2</v>
      </c>
      <c r="R23" s="25">
        <v>9.1741815645220142E-3</v>
      </c>
      <c r="S23" s="25">
        <v>1.9198743567371342E-2</v>
      </c>
      <c r="T23" s="25">
        <v>1.8976265468944157E-2</v>
      </c>
      <c r="U23" s="25">
        <v>1.9479315305666659E-2</v>
      </c>
      <c r="V23" s="25">
        <v>1.9277524791116531E-2</v>
      </c>
      <c r="W23" s="25">
        <v>2.0713375276336127E-2</v>
      </c>
      <c r="X23" s="25">
        <v>9.3339702293176417E-3</v>
      </c>
      <c r="Y23" s="25">
        <v>1.0429210529547239E-2</v>
      </c>
      <c r="Z23" s="25">
        <v>2.613330078676198E-2</v>
      </c>
      <c r="AA23" s="25">
        <v>1.145146851569208E-2</v>
      </c>
      <c r="AB23" s="32">
        <f t="shared" si="0"/>
        <v>1.2483968515692081E-2</v>
      </c>
      <c r="AI23" s="200" t="s">
        <v>257</v>
      </c>
      <c r="AJ23" s="69" t="s">
        <v>171</v>
      </c>
      <c r="AK23" s="44">
        <f>'CAPM regressions (finale1)'!$AA$20*12</f>
        <v>6.8254913244393936E-2</v>
      </c>
      <c r="AL23" s="44">
        <f>'CAPM regressions (finale1)'!$AA$42*12</f>
        <v>6.9903241479372685E-2</v>
      </c>
      <c r="AM23" s="44">
        <f>'CAPM regressions (finale1)'!AA64*12</f>
        <v>2.032147572877268E-3</v>
      </c>
      <c r="AN23" s="44">
        <f>'CAPM regressions (finale1)'!AA87*12</f>
        <v>7.7284071030709653E-2</v>
      </c>
      <c r="AO23" s="44">
        <f>'CAPM regressions (finale1)'!AA109*12</f>
        <v>4.8950576793043959E-2</v>
      </c>
      <c r="AP23" s="44">
        <f>'CAPM regressions (finale1)'!AA131*12</f>
        <v>8.5190974957800147E-2</v>
      </c>
      <c r="AQ23" s="44">
        <f>'CAPM regressions (finale1)'!AA154*12</f>
        <v>6.6365464047963535E-2</v>
      </c>
      <c r="AR23" s="44">
        <f>'CAPM regressions (finale1)'!AA176*12</f>
        <v>6.9069359697182087E-2</v>
      </c>
      <c r="AS23" s="44">
        <f>'CAPM regressions (finale1)'!AA199*12</f>
        <v>5.7432645775187863E-2</v>
      </c>
      <c r="AT23" s="44">
        <f>'CAPM regressions (finale1)'!AA222*12</f>
        <v>5.8913832829837379E-2</v>
      </c>
      <c r="AU23" s="44">
        <f>'CAPM regressions (finale1)'!AA245*12</f>
        <v>4.9205222657600092E-2</v>
      </c>
      <c r="AV23" s="44">
        <f>'CAPM regressions (finale1)'!AA267*12</f>
        <v>8.6088005918766274E-3</v>
      </c>
      <c r="BA23" s="27"/>
      <c r="BD23" s="24" t="s">
        <v>70</v>
      </c>
      <c r="BQ23" s="27"/>
    </row>
    <row r="24" spans="1:69" ht="15.75" thickBot="1" x14ac:dyDescent="0.3">
      <c r="A24" s="9"/>
      <c r="B24" s="49">
        <v>3.628799780071594E-2</v>
      </c>
      <c r="C24" s="25">
        <v>2.1741857426543325E-2</v>
      </c>
      <c r="D24" s="25">
        <v>3.4473960391122181E-2</v>
      </c>
      <c r="E24" s="25">
        <v>4.0539013211585422E-2</v>
      </c>
      <c r="F24" s="25">
        <v>5.5635237905425593E-2</v>
      </c>
      <c r="G24" s="25">
        <v>4.068219443415011E-2</v>
      </c>
      <c r="H24" s="25">
        <v>4.0834366853244333E-2</v>
      </c>
      <c r="I24" s="25">
        <v>3.8151356594807485E-2</v>
      </c>
      <c r="J24" s="25">
        <v>1.8335209427666876E-2</v>
      </c>
      <c r="K24" s="25">
        <v>5.0011550484330661E-2</v>
      </c>
      <c r="L24" s="25">
        <v>5.6952099730471148E-2</v>
      </c>
      <c r="M24" s="25">
        <v>9.3197319488024476E-3</v>
      </c>
      <c r="N24" s="45">
        <f>LN('ESG FOND NOK '!M25/'ESG FOND NOK '!M24)</f>
        <v>9.3197319488024476E-3</v>
      </c>
      <c r="P24" s="49">
        <v>3.5128831134049271E-2</v>
      </c>
      <c r="Q24" s="25">
        <v>2.0582690759876659E-2</v>
      </c>
      <c r="R24" s="25">
        <v>3.3314793724455512E-2</v>
      </c>
      <c r="S24" s="25">
        <v>3.9379846544918752E-2</v>
      </c>
      <c r="T24" s="25">
        <v>5.4476071238758923E-2</v>
      </c>
      <c r="U24" s="25">
        <v>3.952302776748344E-2</v>
      </c>
      <c r="V24" s="25">
        <v>3.9675200186577664E-2</v>
      </c>
      <c r="W24" s="25">
        <v>3.6992189928140816E-2</v>
      </c>
      <c r="X24" s="25">
        <v>1.717604276100021E-2</v>
      </c>
      <c r="Y24" s="25">
        <v>4.8852383817663991E-2</v>
      </c>
      <c r="Z24" s="25">
        <v>5.5792933063804478E-2</v>
      </c>
      <c r="AA24" s="25">
        <v>8.1605652821357816E-3</v>
      </c>
      <c r="AB24" s="32">
        <f t="shared" si="0"/>
        <v>9.3197319488024476E-3</v>
      </c>
      <c r="AI24" s="200" t="s">
        <v>257</v>
      </c>
      <c r="AJ24" s="69" t="s">
        <v>172</v>
      </c>
      <c r="AK24" s="44">
        <f>'CAPM regressions (finale1)'!AC20</f>
        <v>1.7069345235954869</v>
      </c>
      <c r="AL24" s="44">
        <f>'CAPM regressions (finale1)'!AC42</f>
        <v>1.0226529792330226</v>
      </c>
      <c r="AM24" s="44">
        <f>'CAPM regressions (finale1)'!AC64</f>
        <v>4.7376370609399088E-2</v>
      </c>
      <c r="AN24" s="44">
        <f>'CAPM regressions (finale1)'!AC87</f>
        <v>1.6576174992912931</v>
      </c>
      <c r="AO24" s="44">
        <f>'CAPM regressions (finale1)'!AC109</f>
        <v>0.97919085883642709</v>
      </c>
      <c r="AP24" s="44">
        <f>'CAPM regressions (finale1)'!AC131</f>
        <v>2.1640100680347922</v>
      </c>
      <c r="AQ24" s="44">
        <f>'CAPM regressions (finale1)'!AC154</f>
        <v>1.7539689342258482</v>
      </c>
      <c r="AR24" s="44">
        <f>'CAPM regressions (finale1)'!AC176</f>
        <v>1.8587096136854806</v>
      </c>
      <c r="AS24" s="44">
        <f>'CAPM regressions (finale1)'!AC199</f>
        <v>1.0520439488852995</v>
      </c>
      <c r="AT24" s="44">
        <f>'CAPM regressions (finale1)'!AC222</f>
        <v>1.4362302820977049</v>
      </c>
      <c r="AU24" s="44">
        <f>'CAPM regressions (finale1)'!AC245</f>
        <v>1.0409326104820049</v>
      </c>
      <c r="AV24" s="44">
        <f>'CAPM regressions (finale1)'!AC267</f>
        <v>0.31143450215148555</v>
      </c>
      <c r="BA24" s="27"/>
      <c r="BD24" s="46" t="s">
        <v>178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28"/>
    </row>
    <row r="25" spans="1:69" x14ac:dyDescent="0.25">
      <c r="A25" s="9"/>
      <c r="B25" s="49">
        <v>1.8114507038776869E-2</v>
      </c>
      <c r="C25" s="25">
        <v>4.3311232915631548E-2</v>
      </c>
      <c r="D25" s="25">
        <v>2.5193046807484947E-2</v>
      </c>
      <c r="E25" s="25">
        <v>4.520696405671347E-2</v>
      </c>
      <c r="F25" s="25">
        <v>3.5276196458626716E-2</v>
      </c>
      <c r="G25" s="25">
        <v>3.0682079507164204E-2</v>
      </c>
      <c r="H25" s="25">
        <v>2.9693566672442419E-2</v>
      </c>
      <c r="I25" s="25">
        <v>2.8977010169636695E-2</v>
      </c>
      <c r="J25" s="25">
        <v>1.6412625964561219E-2</v>
      </c>
      <c r="K25" s="25">
        <v>1.7602935473148562E-2</v>
      </c>
      <c r="L25" s="25">
        <v>3.9472907391100029E-2</v>
      </c>
      <c r="M25" s="25">
        <v>8.4674510990985965E-3</v>
      </c>
      <c r="N25" s="45">
        <f>LN('ESG FOND NOK '!M26/'ESG FOND NOK '!M25)</f>
        <v>8.4674510990985965E-3</v>
      </c>
      <c r="P25" s="49">
        <v>1.6944507038776868E-2</v>
      </c>
      <c r="Q25" s="25">
        <v>4.214123291563155E-2</v>
      </c>
      <c r="R25" s="25">
        <v>2.4023046807484946E-2</v>
      </c>
      <c r="S25" s="25">
        <v>4.4036964056713472E-2</v>
      </c>
      <c r="T25" s="25">
        <v>3.4106196458626718E-2</v>
      </c>
      <c r="U25" s="25">
        <v>2.9512079507164203E-2</v>
      </c>
      <c r="V25" s="25">
        <v>2.8523566672442418E-2</v>
      </c>
      <c r="W25" s="25">
        <v>2.7807010169636694E-2</v>
      </c>
      <c r="X25" s="25">
        <v>1.524262596456122E-2</v>
      </c>
      <c r="Y25" s="25">
        <v>1.6432935473148561E-2</v>
      </c>
      <c r="Z25" s="25">
        <v>3.8302907391100031E-2</v>
      </c>
      <c r="AA25" s="25">
        <v>7.2974510990985965E-3</v>
      </c>
      <c r="AB25" s="32">
        <f t="shared" si="0"/>
        <v>8.4674510990985965E-3</v>
      </c>
      <c r="AI25" s="200" t="s">
        <v>257</v>
      </c>
      <c r="AJ25" s="69" t="s">
        <v>258</v>
      </c>
      <c r="AK25" s="44">
        <f>'CAPM regressions (finale1)'!AA21</f>
        <v>0.50064651441331975</v>
      </c>
      <c r="AL25" s="44">
        <f>'CAPM regressions (finale1)'!AA43</f>
        <v>0.56068613555829205</v>
      </c>
      <c r="AM25" s="44">
        <f>'CAPM regressions (finale1)'!AA65</f>
        <v>0.54787963853451316</v>
      </c>
      <c r="AN25" s="44">
        <f>'CAPM regressions (finale1)'!AA88</f>
        <v>0.61872303031917197</v>
      </c>
      <c r="AO25" s="44">
        <f>'CAPM regressions (finale1)'!AA110</f>
        <v>0.68481563063193007</v>
      </c>
      <c r="AP25" s="44">
        <f>'CAPM regressions (finale1)'!AA132</f>
        <v>0.58840718359943656</v>
      </c>
      <c r="AQ25" s="44">
        <f>'CAPM regressions (finale1)'!AA155</f>
        <v>0.59652275149276768</v>
      </c>
      <c r="AR25" s="44">
        <f>'CAPM regressions (finale1)'!AA177</f>
        <v>0.58023325333659947</v>
      </c>
      <c r="AS25" s="44">
        <f>'CAPM regressions (finale1)'!AA200</f>
        <v>0.66308410421664588</v>
      </c>
      <c r="AT25" s="44">
        <f>'CAPM regressions (finale1)'!AA223</f>
        <v>0.60839620242412762</v>
      </c>
      <c r="AU25" s="44">
        <f>'CAPM regressions (finale1)'!AA246</f>
        <v>0.61126582900133863</v>
      </c>
      <c r="AV25" s="44">
        <f>'CAPM regressions (finale1)'!AA268</f>
        <v>0.91790956881333752</v>
      </c>
      <c r="BA25" s="27"/>
      <c r="BE25" t="str">
        <f>IF(ABS(BE22)&gt;1.96,"Significant"," ")</f>
        <v>Significant</v>
      </c>
      <c r="BF25" t="str">
        <f t="shared" ref="BF25:BQ25" si="7">IF(ABS(BF22)&gt;1.96,"Significant"," ")</f>
        <v>Significant</v>
      </c>
      <c r="BG25" t="str">
        <f t="shared" si="7"/>
        <v xml:space="preserve"> </v>
      </c>
      <c r="BH25" t="str">
        <f t="shared" si="7"/>
        <v>Significant</v>
      </c>
      <c r="BI25" t="str">
        <f t="shared" si="7"/>
        <v>Significant</v>
      </c>
      <c r="BJ25" t="str">
        <f t="shared" si="7"/>
        <v>Significant</v>
      </c>
      <c r="BK25" t="str">
        <f t="shared" si="7"/>
        <v>Significant</v>
      </c>
      <c r="BL25" t="str">
        <f t="shared" si="7"/>
        <v>Significant</v>
      </c>
      <c r="BM25" t="str">
        <f t="shared" si="7"/>
        <v>Significant</v>
      </c>
      <c r="BN25" t="str">
        <f t="shared" si="7"/>
        <v>Significant</v>
      </c>
      <c r="BO25" t="str">
        <f t="shared" si="7"/>
        <v>Significant</v>
      </c>
      <c r="BP25" t="str">
        <f t="shared" si="7"/>
        <v>Significant</v>
      </c>
      <c r="BQ25" t="str">
        <f t="shared" si="7"/>
        <v>Significant</v>
      </c>
    </row>
    <row r="26" spans="1:69" x14ac:dyDescent="0.25">
      <c r="A26" s="9"/>
      <c r="B26" s="49">
        <v>-2.2193475252452785E-2</v>
      </c>
      <c r="C26" s="25">
        <v>7.9666423599709768E-2</v>
      </c>
      <c r="D26" s="25">
        <v>-1.3487249785178273E-2</v>
      </c>
      <c r="E26" s="25">
        <v>-1.7553996678092956E-2</v>
      </c>
      <c r="F26" s="25">
        <v>-8.7592177551030787E-3</v>
      </c>
      <c r="G26" s="25">
        <v>-1.8690671176657129E-2</v>
      </c>
      <c r="H26" s="25">
        <v>-1.4809708061928913E-2</v>
      </c>
      <c r="I26" s="25">
        <v>-1.5873349156290122E-2</v>
      </c>
      <c r="J26" s="25">
        <v>4.0273150210871543E-2</v>
      </c>
      <c r="K26" s="25">
        <v>-1.4298405780984074E-3</v>
      </c>
      <c r="L26" s="25">
        <v>2.379515335774054E-3</v>
      </c>
      <c r="M26" s="25">
        <v>3.3615343825499307E-2</v>
      </c>
      <c r="N26" s="45">
        <f>LN('ESG FOND NOK '!M27/'ESG FOND NOK '!M26)</f>
        <v>3.3615343825499307E-2</v>
      </c>
      <c r="P26" s="49">
        <v>-2.3506808585786118E-2</v>
      </c>
      <c r="Q26" s="25">
        <v>7.8353090266376435E-2</v>
      </c>
      <c r="R26" s="25">
        <v>-1.4800583118511606E-2</v>
      </c>
      <c r="S26" s="25">
        <v>-1.8867330011426289E-2</v>
      </c>
      <c r="T26" s="25">
        <v>-1.0072551088436412E-2</v>
      </c>
      <c r="U26" s="25">
        <v>-2.0004004509990462E-2</v>
      </c>
      <c r="V26" s="25">
        <v>-1.6123041395262248E-2</v>
      </c>
      <c r="W26" s="25">
        <v>-1.7186682489623455E-2</v>
      </c>
      <c r="X26" s="25">
        <v>3.895981687753821E-2</v>
      </c>
      <c r="Y26" s="25">
        <v>-2.7431739114317406E-3</v>
      </c>
      <c r="Z26" s="25">
        <v>1.0661820024407207E-3</v>
      </c>
      <c r="AA26" s="25">
        <v>3.2302010492165974E-2</v>
      </c>
      <c r="AB26" s="32">
        <f t="shared" si="0"/>
        <v>3.3615343825499307E-2</v>
      </c>
      <c r="AI26" s="200" t="s">
        <v>257</v>
      </c>
      <c r="AJ26" s="69" t="s">
        <v>172</v>
      </c>
      <c r="AK26" s="25">
        <f>(AK25-1)/'CAPM regressions (finale1)'!AB21</f>
        <v>-6.6097092400246327</v>
      </c>
      <c r="AL26" s="25">
        <f>(AL25-1)/'CAPM regressions (finale1)'!AB43</f>
        <v>-6.3417657420096383</v>
      </c>
      <c r="AM26" s="25">
        <f>(AM25-1)/'CAPM regressions (finale1)'!AB65</f>
        <v>-5.5789431642206004</v>
      </c>
      <c r="AN26" s="25">
        <f>(AN25-1)/'CAPM regressions (finale1)'!AB88</f>
        <v>-4.3283884709013574</v>
      </c>
      <c r="AO26" s="25">
        <f>(AO25-1)/'CAPM regressions (finale1)'!AB110</f>
        <v>-3.337071678189377</v>
      </c>
      <c r="AP26" s="193">
        <f>(AP25-1)/'CAPM regressions (finale1)'!AB132</f>
        <v>-5.7128421689089537</v>
      </c>
      <c r="AQ26" s="25">
        <f>(AQ25-1)/'CAPM regressions (finale1)'!AB155</f>
        <v>-5.6440407202916658</v>
      </c>
      <c r="AR26" s="25">
        <f>(AR25-1)/'CAPM regressions (finale1)'!AB177</f>
        <v>-5.9789575922692286</v>
      </c>
      <c r="AS26" s="25">
        <f>(AS25-1)/'CAPM regressions (finale1)'!AB200</f>
        <v>-6.0897697676762359</v>
      </c>
      <c r="AT26" s="25">
        <f>(AT25-1)/'CAPM regressions (finale1)'!AB223</f>
        <v>-5.0529502502185597</v>
      </c>
      <c r="AU26" s="25">
        <f>(AU25-1)/'CAPM regressions (finale1)'!AB246</f>
        <v>-4.3526671481280621</v>
      </c>
      <c r="AV26" s="25">
        <f>(AV25-1)/'CAPM regressions (finale1)'!AB268</f>
        <v>-1.4427460558914531</v>
      </c>
      <c r="BA26" s="27"/>
    </row>
    <row r="27" spans="1:69" x14ac:dyDescent="0.25">
      <c r="A27" s="9"/>
      <c r="B27" s="49">
        <v>4.5748529714819471E-2</v>
      </c>
      <c r="C27" s="25">
        <v>3.7564843452364788E-3</v>
      </c>
      <c r="D27" s="25">
        <v>1.5487354805220186E-2</v>
      </c>
      <c r="E27" s="25">
        <v>4.7853149079351891E-2</v>
      </c>
      <c r="F27" s="25">
        <v>2.3362546636251324E-2</v>
      </c>
      <c r="G27" s="25">
        <v>4.8835271185836124E-2</v>
      </c>
      <c r="H27" s="25">
        <v>4.5745129875135015E-2</v>
      </c>
      <c r="I27" s="25">
        <v>4.2223194199495662E-2</v>
      </c>
      <c r="J27" s="25">
        <v>7.3041305385919464E-2</v>
      </c>
      <c r="K27" s="25">
        <v>3.7571693512116248E-2</v>
      </c>
      <c r="L27" s="25">
        <v>5.2007873195698454E-2</v>
      </c>
      <c r="M27" s="25">
        <v>2.1266475735612488E-2</v>
      </c>
      <c r="N27" s="45">
        <f>LN('ESG FOND NOK '!M28/'ESG FOND NOK '!M27)</f>
        <v>2.1266475735612488E-2</v>
      </c>
      <c r="P27" s="49">
        <v>4.4628529714819468E-2</v>
      </c>
      <c r="Q27" s="25">
        <v>2.6364843452364789E-3</v>
      </c>
      <c r="R27" s="25">
        <v>1.4367354805220186E-2</v>
      </c>
      <c r="S27" s="25">
        <v>4.6733149079351888E-2</v>
      </c>
      <c r="T27" s="25">
        <v>2.2242546636251324E-2</v>
      </c>
      <c r="U27" s="25">
        <v>4.7715271185836121E-2</v>
      </c>
      <c r="V27" s="25">
        <v>4.4625129875135013E-2</v>
      </c>
      <c r="W27" s="25">
        <v>4.1103194199495659E-2</v>
      </c>
      <c r="X27" s="25">
        <v>7.1921305385919468E-2</v>
      </c>
      <c r="Y27" s="25">
        <v>3.6451693512116246E-2</v>
      </c>
      <c r="Z27" s="25">
        <v>5.0887873195698451E-2</v>
      </c>
      <c r="AA27" s="25">
        <v>2.0146475735612488E-2</v>
      </c>
      <c r="AB27" s="32">
        <f t="shared" si="0"/>
        <v>2.1266475735612488E-2</v>
      </c>
      <c r="AI27" s="200" t="s">
        <v>257</v>
      </c>
      <c r="AJ27" s="69" t="s">
        <v>259</v>
      </c>
      <c r="AK27" s="44">
        <v>-5.9592624408974962E-2</v>
      </c>
      <c r="AL27" s="44">
        <v>3.2060784053450121E-2</v>
      </c>
      <c r="AM27" s="44">
        <v>-2.294041714633685E-2</v>
      </c>
      <c r="AN27" s="44">
        <v>-7.8311088595355002E-2</v>
      </c>
      <c r="AO27" s="44">
        <v>-6.4810868639896019E-2</v>
      </c>
      <c r="AP27" s="44">
        <v>-7.6473860987083322E-2</v>
      </c>
      <c r="AQ27" s="44">
        <v>-7.4485193589368309E-2</v>
      </c>
      <c r="AR27" s="44">
        <v>-6.5409351761571879E-2</v>
      </c>
      <c r="AS27" s="44">
        <v>-4.4332289637466479E-2</v>
      </c>
      <c r="AT27" s="44">
        <v>-6.3237076148072738E-2</v>
      </c>
      <c r="AU27" s="44">
        <v>-6.7203335702544054E-2</v>
      </c>
      <c r="AV27" s="44">
        <v>-2.6939763451493435E-2</v>
      </c>
      <c r="BA27" s="27"/>
    </row>
    <row r="28" spans="1:69" x14ac:dyDescent="0.25">
      <c r="A28" s="9"/>
      <c r="B28" s="49">
        <v>-4.4053352856419856E-2</v>
      </c>
      <c r="C28" s="25">
        <v>-3.1434278790891231E-2</v>
      </c>
      <c r="D28" s="25">
        <v>-7.1845789769260884E-2</v>
      </c>
      <c r="E28" s="25">
        <v>-7.8670425719595011E-2</v>
      </c>
      <c r="F28" s="25">
        <v>-4.019616459638977E-2</v>
      </c>
      <c r="G28" s="25">
        <v>-5.6203683876426588E-2</v>
      </c>
      <c r="H28" s="25">
        <v>-5.4855471337785504E-2</v>
      </c>
      <c r="I28" s="25">
        <v>-5.8204767393614007E-2</v>
      </c>
      <c r="J28" s="25">
        <v>2.3108477916560101E-2</v>
      </c>
      <c r="K28" s="25">
        <v>-4.0698460292852505E-2</v>
      </c>
      <c r="L28" s="25">
        <v>-4.5484169828766186E-2</v>
      </c>
      <c r="M28" s="25">
        <v>-6.7765315024482964E-2</v>
      </c>
      <c r="N28" s="45">
        <f>LN('ESG FOND NOK '!M29/'ESG FOND NOK '!M28)</f>
        <v>-6.7765315024482964E-2</v>
      </c>
      <c r="P28" s="49">
        <v>-4.5007519523086521E-2</v>
      </c>
      <c r="Q28" s="25">
        <v>-3.2388445457557896E-2</v>
      </c>
      <c r="R28" s="25">
        <v>-7.2799956435927557E-2</v>
      </c>
      <c r="S28" s="25">
        <v>-7.9624592386261683E-2</v>
      </c>
      <c r="T28" s="25">
        <v>-4.1150331263056436E-2</v>
      </c>
      <c r="U28" s="25">
        <v>-5.7157850543093254E-2</v>
      </c>
      <c r="V28" s="25">
        <v>-5.5809638004452169E-2</v>
      </c>
      <c r="W28" s="25">
        <v>-5.9158934060280673E-2</v>
      </c>
      <c r="X28" s="25">
        <v>2.2154311249893435E-2</v>
      </c>
      <c r="Y28" s="25">
        <v>-4.1652626959519171E-2</v>
      </c>
      <c r="Z28" s="25">
        <v>-4.6438336495432851E-2</v>
      </c>
      <c r="AA28" s="25">
        <v>-6.8719481691149636E-2</v>
      </c>
      <c r="AB28" s="32">
        <f t="shared" si="0"/>
        <v>-6.7765315024482964E-2</v>
      </c>
      <c r="AI28" s="200" t="s">
        <v>257</v>
      </c>
      <c r="AJ28" s="69" t="s">
        <v>172</v>
      </c>
      <c r="AK28" s="25">
        <f>(AK27-1)/'CAPM regressions (finale1)'!AB22</f>
        <v>-44.629805269687928</v>
      </c>
      <c r="AL28" s="25">
        <f>(AL27-1)/'CAPM regressions (finale1)'!AB44</f>
        <v>-26.179166314653674</v>
      </c>
      <c r="AM28" s="25">
        <f>(AM27-1)/'CAPM regressions (finale1)'!AB66</f>
        <v>-40.166131407930145</v>
      </c>
      <c r="AN28" s="25">
        <f>(AN27-1)/'CAPM regressions (finale1)'!AB89</f>
        <v>-38.953055091344844</v>
      </c>
      <c r="AO28" s="25">
        <f>(AO27-1)/'CAPM regressions (finale1)'!AB111</f>
        <v>-35.874440319454159</v>
      </c>
      <c r="AP28" s="25">
        <f>(AP27-1)/'CAPM regressions (finale1)'!AB133</f>
        <v>-48.061558611703752</v>
      </c>
      <c r="AQ28" s="25">
        <f>(AQ27-1)/'CAPM regressions (finale1)'!AB156</f>
        <v>-47.828120947440084</v>
      </c>
      <c r="AR28" s="25">
        <f>(AR27-1)/'CAPM regressions (finale1)'!AB178</f>
        <v>-48.288725359694496</v>
      </c>
      <c r="AS28" s="25">
        <f>(AS27-1)/'CAPM regressions (finale1)'!AB201</f>
        <v>-35.366372659071338</v>
      </c>
      <c r="AT28" s="25">
        <f>(AT27-1)/'CAPM regressions (finale1)'!AB224</f>
        <v>-43.655607459416096</v>
      </c>
      <c r="AU28" s="25">
        <f>(AU27-1)/'CAPM regressions (finale1)'!AB247</f>
        <v>-38.0243421384423</v>
      </c>
      <c r="AV28" s="25">
        <f>(AV27-1)/'CAPM regressions (finale1)'!AB269</f>
        <v>-59.683978916819079</v>
      </c>
      <c r="BA28" s="27"/>
    </row>
    <row r="29" spans="1:69" x14ac:dyDescent="0.25">
      <c r="A29" s="9"/>
      <c r="B29" s="49">
        <v>-2.9929954334228459E-2</v>
      </c>
      <c r="C29" s="25">
        <v>-0.1710767220919148</v>
      </c>
      <c r="D29" s="25">
        <v>-7.0324596627857255E-2</v>
      </c>
      <c r="E29" s="25">
        <v>-3.4459070403893795E-2</v>
      </c>
      <c r="F29" s="25">
        <v>-8.3692744232983909E-2</v>
      </c>
      <c r="G29" s="25">
        <v>-1.8216609345889988E-2</v>
      </c>
      <c r="H29" s="25">
        <v>-3.7064945642542889E-2</v>
      </c>
      <c r="I29" s="25">
        <v>-3.8877881001725352E-2</v>
      </c>
      <c r="J29" s="25">
        <v>-0.14752652744541256</v>
      </c>
      <c r="K29" s="25">
        <v>-2.3411410280213638E-2</v>
      </c>
      <c r="L29" s="25">
        <v>-1.493220542298436E-2</v>
      </c>
      <c r="M29" s="25">
        <v>-0.13238954259274885</v>
      </c>
      <c r="N29" s="45">
        <f>LN('ESG FOND NOK '!M30/'ESG FOND NOK '!M29)</f>
        <v>-0.13238954259274885</v>
      </c>
      <c r="P29" s="49">
        <v>-3.070495433422846E-2</v>
      </c>
      <c r="Q29" s="25">
        <v>-0.17185172209191479</v>
      </c>
      <c r="R29" s="25">
        <v>-7.1099596627857253E-2</v>
      </c>
      <c r="S29" s="25">
        <v>-3.5234070403893793E-2</v>
      </c>
      <c r="T29" s="25">
        <v>-8.4467744232983907E-2</v>
      </c>
      <c r="U29" s="25">
        <v>-1.899160934588999E-2</v>
      </c>
      <c r="V29" s="25">
        <v>-3.7839945642542887E-2</v>
      </c>
      <c r="W29" s="25">
        <v>-3.965288100172535E-2</v>
      </c>
      <c r="X29" s="25">
        <v>-0.14830152744541256</v>
      </c>
      <c r="Y29" s="25">
        <v>-2.4186410280213639E-2</v>
      </c>
      <c r="Z29" s="25">
        <v>-1.5707205422984361E-2</v>
      </c>
      <c r="AA29" s="25">
        <v>-0.13316454259274885</v>
      </c>
      <c r="AB29" s="32">
        <f t="shared" si="0"/>
        <v>-0.13238954259274885</v>
      </c>
      <c r="AJ29" s="194" t="s">
        <v>70</v>
      </c>
      <c r="AK29" s="195"/>
      <c r="AL29" s="199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6"/>
      <c r="BC29" t="s">
        <v>223</v>
      </c>
      <c r="BD29" s="19">
        <v>4.6930377409465261E-3</v>
      </c>
      <c r="BE29" s="19">
        <v>8.3029718150127302E-3</v>
      </c>
      <c r="BF29" s="19">
        <v>1.3166122961638922E-3</v>
      </c>
      <c r="BG29" s="19">
        <v>6.0162049956991766E-3</v>
      </c>
      <c r="BH29" s="19">
        <v>5.1514637004961448E-3</v>
      </c>
      <c r="BI29" s="19">
        <v>6.4228751037193384E-3</v>
      </c>
      <c r="BJ29" s="19">
        <v>5.2535845770829851E-3</v>
      </c>
      <c r="BK29" s="19">
        <v>5.6826789522843053E-3</v>
      </c>
      <c r="BL29" s="19">
        <v>6.4725077594099687E-3</v>
      </c>
      <c r="BM29" s="19">
        <v>4.7779753187956282E-3</v>
      </c>
      <c r="BN29" s="19">
        <v>3.2006947259133564E-3</v>
      </c>
      <c r="BO29" s="19">
        <v>-1.16866289868504E-3</v>
      </c>
    </row>
    <row r="30" spans="1:69" ht="15.75" thickBot="1" x14ac:dyDescent="0.3">
      <c r="A30" s="9"/>
      <c r="B30" s="49">
        <v>8.0006094401221084E-2</v>
      </c>
      <c r="C30" s="25">
        <v>0.12190988773405424</v>
      </c>
      <c r="D30" s="25">
        <v>4.5870219805921396E-2</v>
      </c>
      <c r="E30" s="25">
        <v>9.0126352017791567E-2</v>
      </c>
      <c r="F30" s="25">
        <v>6.2267792601222526E-2</v>
      </c>
      <c r="G30" s="25">
        <v>7.1861014444893123E-2</v>
      </c>
      <c r="H30" s="25">
        <v>7.3943830531962546E-2</v>
      </c>
      <c r="I30" s="25">
        <v>7.3092222456903388E-2</v>
      </c>
      <c r="J30" s="25">
        <v>0.13659145405859197</v>
      </c>
      <c r="K30" s="25">
        <v>6.4652611427637244E-2</v>
      </c>
      <c r="L30" s="25">
        <v>7.2389260447771817E-2</v>
      </c>
      <c r="M30" s="25">
        <v>8.1500741766395768E-2</v>
      </c>
      <c r="N30" s="45">
        <f>LN('ESG FOND NOK '!M31/'ESG FOND NOK '!M30)</f>
        <v>8.1500741766395768E-2</v>
      </c>
      <c r="P30" s="49">
        <v>7.9464427734554421E-2</v>
      </c>
      <c r="Q30" s="25">
        <v>0.12136822106738758</v>
      </c>
      <c r="R30" s="25">
        <v>4.5328553139254726E-2</v>
      </c>
      <c r="S30" s="25">
        <v>8.9584685351124904E-2</v>
      </c>
      <c r="T30" s="25">
        <v>6.1726125934555856E-2</v>
      </c>
      <c r="U30" s="25">
        <v>7.1319347778226461E-2</v>
      </c>
      <c r="V30" s="25">
        <v>7.3402163865295883E-2</v>
      </c>
      <c r="W30" s="25">
        <v>7.2550555790236726E-2</v>
      </c>
      <c r="X30" s="25">
        <v>0.1360497873919253</v>
      </c>
      <c r="Y30" s="25">
        <v>6.4110944760970581E-2</v>
      </c>
      <c r="Z30" s="25">
        <v>7.1847593781105154E-2</v>
      </c>
      <c r="AA30" s="25">
        <v>8.0959075099729105E-2</v>
      </c>
      <c r="AB30" s="32">
        <f t="shared" si="0"/>
        <v>8.1500741766395768E-2</v>
      </c>
      <c r="AJ30" s="46" t="s">
        <v>178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8"/>
      <c r="BC30" s="19"/>
      <c r="BD30" s="19"/>
      <c r="BE30" s="9"/>
      <c r="BF30" s="9"/>
    </row>
    <row r="31" spans="1:69" x14ac:dyDescent="0.25">
      <c r="A31" s="9"/>
      <c r="B31" s="49">
        <v>1.4322830183602375E-2</v>
      </c>
      <c r="C31" s="25">
        <v>2.7155827339403273E-2</v>
      </c>
      <c r="D31" s="25">
        <v>-9.6599606405866484E-3</v>
      </c>
      <c r="E31" s="25">
        <v>1.4286488756952752E-2</v>
      </c>
      <c r="F31" s="25">
        <v>2.1323924448774512E-2</v>
      </c>
      <c r="G31" s="25">
        <v>5.1120243636869249E-3</v>
      </c>
      <c r="H31" s="25">
        <v>-1.7799299847149877E-3</v>
      </c>
      <c r="I31" s="25">
        <v>9.9928630728062591E-4</v>
      </c>
      <c r="J31" s="25">
        <v>1.7567447728699434E-2</v>
      </c>
      <c r="K31" s="25">
        <v>2.3960403133542339E-2</v>
      </c>
      <c r="L31" s="25">
        <v>4.7783575504645452E-2</v>
      </c>
      <c r="M31" s="25">
        <v>6.1777359696242949E-2</v>
      </c>
      <c r="N31" s="45">
        <f>LN('ESG FOND NOK '!M32/'ESG FOND NOK '!M31)</f>
        <v>6.1777359696242949E-2</v>
      </c>
      <c r="P31" s="49">
        <v>1.3816996850269041E-2</v>
      </c>
      <c r="Q31" s="25">
        <v>2.6649994006069939E-2</v>
      </c>
      <c r="R31" s="25">
        <v>-1.0165793973919982E-2</v>
      </c>
      <c r="S31" s="25">
        <v>1.3780655423619418E-2</v>
      </c>
      <c r="T31" s="25">
        <v>2.0818091115441178E-2</v>
      </c>
      <c r="U31" s="25">
        <v>4.606191030353592E-3</v>
      </c>
      <c r="V31" s="25">
        <v>-2.2857633180483209E-3</v>
      </c>
      <c r="W31" s="25">
        <v>4.9345297394729263E-4</v>
      </c>
      <c r="X31" s="25">
        <v>1.70616143953661E-2</v>
      </c>
      <c r="Y31" s="25">
        <v>2.3454569800209005E-2</v>
      </c>
      <c r="Z31" s="25">
        <v>4.7277742171312122E-2</v>
      </c>
      <c r="AA31" s="25">
        <v>6.1271526362909619E-2</v>
      </c>
      <c r="AB31" s="32">
        <f t="shared" si="0"/>
        <v>6.1777359696242949E-2</v>
      </c>
      <c r="AJ31"/>
      <c r="AK31"/>
      <c r="AL31"/>
      <c r="AM31"/>
      <c r="AN31"/>
      <c r="AO31"/>
      <c r="AP31"/>
      <c r="AQ31"/>
      <c r="AR31"/>
      <c r="AW31" s="25" t="s">
        <v>208</v>
      </c>
      <c r="AX31" s="25"/>
      <c r="AY31" s="25"/>
      <c r="AZ31" s="25"/>
      <c r="BA31" s="52"/>
      <c r="BC31" s="19" t="s">
        <v>224</v>
      </c>
      <c r="BD31" s="19">
        <v>5.3779767054711273E-3</v>
      </c>
      <c r="BE31" s="19">
        <v>1.0651838541933502E-2</v>
      </c>
      <c r="BF31" s="19">
        <v>2.1955940731647828E-3</v>
      </c>
      <c r="BG31" s="19">
        <v>6.3506245901186285E-3</v>
      </c>
      <c r="BH31" s="19">
        <v>7.3116846916821332E-3</v>
      </c>
      <c r="BI31" s="19">
        <v>7.1166831885008637E-3</v>
      </c>
      <c r="BJ31" s="19">
        <v>6.5392083484301583E-3</v>
      </c>
      <c r="BK31" s="19">
        <v>6.8329164215009484E-3</v>
      </c>
      <c r="BL31" s="19">
        <v>6.7533141350072726E-3</v>
      </c>
      <c r="BM31" s="19">
        <v>5.0547578606181367E-3</v>
      </c>
      <c r="BN31" s="19">
        <v>3.0561580413175321E-3</v>
      </c>
      <c r="BO31" s="19">
        <v>-1.2239530305981304E-3</v>
      </c>
    </row>
    <row r="32" spans="1:69" x14ac:dyDescent="0.25">
      <c r="A32" s="9"/>
      <c r="B32" s="49">
        <v>2.1919272589831628E-2</v>
      </c>
      <c r="C32" s="25">
        <v>5.3695217079550495E-2</v>
      </c>
      <c r="D32" s="25">
        <v>3.772029538695116E-2</v>
      </c>
      <c r="E32" s="25">
        <v>3.8871143787913134E-2</v>
      </c>
      <c r="F32" s="25">
        <v>2.5907903994935814E-2</v>
      </c>
      <c r="G32" s="25">
        <v>2.6125445164882029E-2</v>
      </c>
      <c r="H32" s="25">
        <v>2.2895579385292665E-2</v>
      </c>
      <c r="I32" s="25">
        <v>1.9499028246057686E-2</v>
      </c>
      <c r="J32" s="25">
        <v>7.8983415705403265E-2</v>
      </c>
      <c r="K32" s="25">
        <v>1.7931180698012035E-2</v>
      </c>
      <c r="L32" s="25">
        <v>4.7299920189915259E-3</v>
      </c>
      <c r="M32" s="25">
        <v>5.9729100154386674E-3</v>
      </c>
      <c r="N32" s="45">
        <f>LN('ESG FOND NOK '!M33/'ESG FOND NOK '!M32)</f>
        <v>5.9729100154386674E-3</v>
      </c>
      <c r="P32" s="49">
        <v>2.1395105923164962E-2</v>
      </c>
      <c r="Q32" s="25">
        <v>5.3171050412883829E-2</v>
      </c>
      <c r="R32" s="25">
        <v>3.7196128720284494E-2</v>
      </c>
      <c r="S32" s="25">
        <v>3.8346977121246469E-2</v>
      </c>
      <c r="T32" s="25">
        <v>2.5383737328269148E-2</v>
      </c>
      <c r="U32" s="25">
        <v>2.5601278498215363E-2</v>
      </c>
      <c r="V32" s="25">
        <v>2.2371412718625999E-2</v>
      </c>
      <c r="W32" s="25">
        <v>1.897486157939102E-2</v>
      </c>
      <c r="X32" s="25">
        <v>7.8459249038736592E-2</v>
      </c>
      <c r="Y32" s="25">
        <v>1.7407014031345369E-2</v>
      </c>
      <c r="Z32" s="25">
        <v>4.2058253523248592E-3</v>
      </c>
      <c r="AA32" s="25">
        <v>5.4487433487720007E-3</v>
      </c>
      <c r="AB32" s="32">
        <f t="shared" si="0"/>
        <v>5.9729100154386674E-3</v>
      </c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31"/>
      <c r="AX32" s="231"/>
      <c r="AY32" s="274"/>
      <c r="AZ32" s="274"/>
      <c r="BA32" s="274"/>
      <c r="BD32" s="25"/>
      <c r="BE32" s="25"/>
      <c r="BF32" s="25"/>
    </row>
    <row r="33" spans="1:58" ht="15.75" thickBot="1" x14ac:dyDescent="0.3">
      <c r="A33" s="9"/>
      <c r="B33" s="49">
        <v>2.6095864158633387E-3</v>
      </c>
      <c r="C33" s="25">
        <v>5.6689046962800117E-2</v>
      </c>
      <c r="D33" s="25">
        <v>-1.6334931170200021E-2</v>
      </c>
      <c r="E33" s="25">
        <v>1.3797215993469053E-2</v>
      </c>
      <c r="F33" s="25">
        <v>2.2076605903064785E-2</v>
      </c>
      <c r="G33" s="25">
        <v>-8.9522171102036866E-3</v>
      </c>
      <c r="H33" s="25">
        <v>-8.8845944527684295E-3</v>
      </c>
      <c r="I33" s="25">
        <v>-8.501719923752607E-3</v>
      </c>
      <c r="J33" s="25">
        <v>0.11331077672056811</v>
      </c>
      <c r="K33" s="25">
        <v>2.4239537137747756E-2</v>
      </c>
      <c r="L33" s="25">
        <v>3.0511275902621607E-2</v>
      </c>
      <c r="M33" s="25">
        <v>4.1719438696277811E-2</v>
      </c>
      <c r="N33" s="45">
        <f>LN('ESG FOND NOK '!M34/'ESG FOND NOK '!M33)</f>
        <v>4.1719438696277811E-2</v>
      </c>
      <c r="P33" s="49">
        <v>2.1304197491966719E-3</v>
      </c>
      <c r="Q33" s="25">
        <v>5.6209880296133448E-2</v>
      </c>
      <c r="R33" s="25">
        <v>-1.6814097836866687E-2</v>
      </c>
      <c r="S33" s="25">
        <v>1.3318049326802387E-2</v>
      </c>
      <c r="T33" s="25">
        <v>2.1597439236398119E-2</v>
      </c>
      <c r="U33" s="25">
        <v>-9.4313837768703526E-3</v>
      </c>
      <c r="V33" s="25">
        <v>-9.3637611194350955E-3</v>
      </c>
      <c r="W33" s="25">
        <v>-8.9808865904192729E-3</v>
      </c>
      <c r="X33" s="25">
        <v>0.11283161005390144</v>
      </c>
      <c r="Y33" s="25">
        <v>2.376037047108109E-2</v>
      </c>
      <c r="Z33" s="25">
        <v>3.0032109235954941E-2</v>
      </c>
      <c r="AA33" s="25">
        <v>4.1240272029611141E-2</v>
      </c>
      <c r="AB33" s="32">
        <f t="shared" si="0"/>
        <v>4.1719438696277811E-2</v>
      </c>
      <c r="AI33" s="274"/>
      <c r="AJ33" s="376" t="s">
        <v>223</v>
      </c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D33" s="19">
        <v>4.6930377409465261E-3</v>
      </c>
    </row>
    <row r="34" spans="1:58" x14ac:dyDescent="0.25">
      <c r="A34" s="9"/>
      <c r="B34" s="49">
        <v>2.9564956948305011E-2</v>
      </c>
      <c r="C34" s="25">
        <v>7.2534800809378408E-2</v>
      </c>
      <c r="D34" s="25">
        <v>1.8906450937371356E-4</v>
      </c>
      <c r="E34" s="25">
        <v>1.8953635980857777E-2</v>
      </c>
      <c r="F34" s="25">
        <v>8.1188535875758288E-3</v>
      </c>
      <c r="G34" s="25">
        <v>2.5398883786524148E-2</v>
      </c>
      <c r="H34" s="25">
        <v>2.3061381798920401E-2</v>
      </c>
      <c r="I34" s="25">
        <v>2.6116599788099458E-2</v>
      </c>
      <c r="J34" s="25">
        <v>8.3140625857176687E-2</v>
      </c>
      <c r="K34" s="25">
        <v>1.1111225425070629E-2</v>
      </c>
      <c r="L34" s="25">
        <v>2.1670064565543549E-2</v>
      </c>
      <c r="M34" s="25">
        <v>5.9969663934389281E-2</v>
      </c>
      <c r="N34" s="45">
        <f>LN('ESG FOND NOK '!M35/'ESG FOND NOK '!M34)</f>
        <v>5.9969663934389281E-2</v>
      </c>
      <c r="P34" s="49">
        <v>2.8889956948305012E-2</v>
      </c>
      <c r="Q34" s="25">
        <v>7.1859800809378413E-2</v>
      </c>
      <c r="R34" s="25">
        <v>-4.8593549062628662E-4</v>
      </c>
      <c r="S34" s="25">
        <v>1.8278635980857778E-2</v>
      </c>
      <c r="T34" s="25">
        <v>7.4438535875758285E-3</v>
      </c>
      <c r="U34" s="25">
        <v>2.472388378652415E-2</v>
      </c>
      <c r="V34" s="25">
        <v>2.2386381798920402E-2</v>
      </c>
      <c r="W34" s="25">
        <v>2.5441599788099459E-2</v>
      </c>
      <c r="X34" s="25">
        <v>8.2465625857176691E-2</v>
      </c>
      <c r="Y34" s="25">
        <v>1.0436225425070628E-2</v>
      </c>
      <c r="Z34" s="25">
        <v>2.099506456554355E-2</v>
      </c>
      <c r="AA34" s="25">
        <v>5.9294663934389279E-2</v>
      </c>
      <c r="AB34" s="32">
        <f t="shared" si="0"/>
        <v>5.9969663934389281E-2</v>
      </c>
      <c r="AI34" s="274"/>
      <c r="AJ34" s="275"/>
      <c r="AK34" s="276" t="s">
        <v>62</v>
      </c>
      <c r="AL34" s="276" t="s">
        <v>63</v>
      </c>
      <c r="AM34" s="276" t="s">
        <v>56</v>
      </c>
      <c r="AN34" s="276" t="s">
        <v>57</v>
      </c>
      <c r="AO34" s="276" t="s">
        <v>64</v>
      </c>
      <c r="AP34" s="276" t="s">
        <v>60</v>
      </c>
      <c r="AQ34" s="276" t="s">
        <v>59</v>
      </c>
      <c r="AR34" s="276" t="s">
        <v>165</v>
      </c>
      <c r="AS34" s="276" t="s">
        <v>58</v>
      </c>
      <c r="AT34" s="276" t="s">
        <v>61</v>
      </c>
      <c r="AU34" s="276" t="s">
        <v>65</v>
      </c>
      <c r="AV34" s="276" t="s">
        <v>66</v>
      </c>
      <c r="AW34" s="276" t="s">
        <v>142</v>
      </c>
      <c r="AX34" s="276" t="s">
        <v>143</v>
      </c>
      <c r="AY34" s="276" t="s">
        <v>144</v>
      </c>
      <c r="AZ34" s="276" t="s">
        <v>18</v>
      </c>
      <c r="BA34" s="277" t="s">
        <v>31</v>
      </c>
      <c r="BD34" s="19">
        <v>8.3029718150127302E-3</v>
      </c>
    </row>
    <row r="35" spans="1:58" x14ac:dyDescent="0.25">
      <c r="A35" s="9"/>
      <c r="B35" s="49">
        <v>5.8631414167025234E-2</v>
      </c>
      <c r="C35" s="25">
        <v>8.6414601390657E-2</v>
      </c>
      <c r="D35" s="25">
        <v>4.6711192254531547E-2</v>
      </c>
      <c r="E35" s="25">
        <v>6.4321431449660946E-2</v>
      </c>
      <c r="F35" s="25">
        <v>8.8796285961878663E-2</v>
      </c>
      <c r="G35" s="25">
        <v>3.8139469036609787E-2</v>
      </c>
      <c r="H35" s="25">
        <v>4.5767514939774857E-2</v>
      </c>
      <c r="I35" s="25">
        <v>4.4173764335677372E-2</v>
      </c>
      <c r="J35" s="25">
        <v>0.12859865035357856</v>
      </c>
      <c r="K35" s="25">
        <v>7.0873932898176978E-2</v>
      </c>
      <c r="L35" s="25">
        <v>5.7906333936568119E-2</v>
      </c>
      <c r="M35" s="25">
        <v>2.9692706901626592E-2</v>
      </c>
      <c r="N35" s="45">
        <f>LN('ESG FOND NOK '!M36/'ESG FOND NOK '!M35)</f>
        <v>2.9692706901626592E-2</v>
      </c>
      <c r="P35" s="49">
        <v>5.8107247500358568E-2</v>
      </c>
      <c r="Q35" s="25">
        <v>8.5890434723990328E-2</v>
      </c>
      <c r="R35" s="25">
        <v>4.6187025587864881E-2</v>
      </c>
      <c r="S35" s="25">
        <v>6.3797264782994273E-2</v>
      </c>
      <c r="T35" s="25">
        <v>8.827211929521199E-2</v>
      </c>
      <c r="U35" s="25">
        <v>3.7615302369943121E-2</v>
      </c>
      <c r="V35" s="25">
        <v>4.5243348273108192E-2</v>
      </c>
      <c r="W35" s="25">
        <v>4.3649597669010706E-2</v>
      </c>
      <c r="X35" s="25">
        <v>0.12807448368691191</v>
      </c>
      <c r="Y35" s="25">
        <v>7.0349766231510305E-2</v>
      </c>
      <c r="Z35" s="25">
        <v>5.7382167269901453E-2</v>
      </c>
      <c r="AA35" s="25">
        <v>2.9168540234959926E-2</v>
      </c>
      <c r="AB35" s="32">
        <f t="shared" si="0"/>
        <v>2.9692706901626592E-2</v>
      </c>
      <c r="AI35" s="278" t="s">
        <v>257</v>
      </c>
      <c r="AJ35" s="279" t="s">
        <v>171</v>
      </c>
      <c r="AK35" s="280">
        <f t="shared" ref="AK35:AV35" si="8">BD29*12</f>
        <v>5.631645289135831E-2</v>
      </c>
      <c r="AL35" s="280">
        <f t="shared" si="8"/>
        <v>9.9635661780152762E-2</v>
      </c>
      <c r="AM35" s="280">
        <f t="shared" si="8"/>
        <v>1.5799347553966708E-2</v>
      </c>
      <c r="AN35" s="280">
        <f t="shared" si="8"/>
        <v>7.2194459948390119E-2</v>
      </c>
      <c r="AO35" s="280">
        <f t="shared" si="8"/>
        <v>6.1817564405953734E-2</v>
      </c>
      <c r="AP35" s="280">
        <f t="shared" si="8"/>
        <v>7.7074501244632054E-2</v>
      </c>
      <c r="AQ35" s="280">
        <f t="shared" si="8"/>
        <v>6.3043014924995824E-2</v>
      </c>
      <c r="AR35" s="280">
        <f t="shared" si="8"/>
        <v>6.819214742741167E-2</v>
      </c>
      <c r="AS35" s="280">
        <f t="shared" si="8"/>
        <v>7.7670093112919628E-2</v>
      </c>
      <c r="AT35" s="280">
        <f t="shared" si="8"/>
        <v>5.7335703825547535E-2</v>
      </c>
      <c r="AU35" s="280">
        <f t="shared" si="8"/>
        <v>3.8408336710960278E-2</v>
      </c>
      <c r="AV35" s="280">
        <f t="shared" si="8"/>
        <v>-1.402395478422048E-2</v>
      </c>
      <c r="AW35" s="274"/>
      <c r="AX35" s="274"/>
      <c r="AY35" s="274"/>
      <c r="AZ35" s="274"/>
      <c r="BA35" s="281"/>
      <c r="BD35" s="19">
        <v>1.3166122961638922E-3</v>
      </c>
    </row>
    <row r="36" spans="1:58" x14ac:dyDescent="0.25">
      <c r="A36" s="9"/>
      <c r="B36" s="49">
        <v>-1.2394305512028674E-2</v>
      </c>
      <c r="C36" s="25">
        <v>5.8862368902885071E-2</v>
      </c>
      <c r="D36" s="25">
        <v>-3.5553750694554076E-2</v>
      </c>
      <c r="E36" s="25">
        <v>-9.9809636378275918E-3</v>
      </c>
      <c r="F36" s="25">
        <v>4.3578333084900715E-2</v>
      </c>
      <c r="G36" s="25">
        <v>-9.5215647938058454E-3</v>
      </c>
      <c r="H36" s="25">
        <v>-6.9113324309152974E-3</v>
      </c>
      <c r="I36" s="25">
        <v>-8.7861836894629758E-3</v>
      </c>
      <c r="J36" s="25">
        <v>5.8400017404991879E-2</v>
      </c>
      <c r="K36" s="25">
        <v>-2.9475664321265374E-2</v>
      </c>
      <c r="L36" s="25">
        <v>-3.6181957984314034E-2</v>
      </c>
      <c r="M36" s="25">
        <v>-4.4141416166992103E-2</v>
      </c>
      <c r="N36" s="45">
        <f>LN('ESG FOND NOK '!M37/'ESG FOND NOK '!M36)</f>
        <v>-4.4141416166992103E-2</v>
      </c>
      <c r="P36" s="49">
        <v>-1.2978472178695341E-2</v>
      </c>
      <c r="Q36" s="25">
        <v>5.8278202236218407E-2</v>
      </c>
      <c r="R36" s="25">
        <v>-3.6137917361220739E-2</v>
      </c>
      <c r="S36" s="25">
        <v>-1.0565130304494259E-2</v>
      </c>
      <c r="T36" s="25">
        <v>4.2994166418234052E-2</v>
      </c>
      <c r="U36" s="25">
        <v>-1.0105731460472512E-2</v>
      </c>
      <c r="V36" s="25">
        <v>-7.4954990975819643E-3</v>
      </c>
      <c r="W36" s="25">
        <v>-9.3703503561296426E-3</v>
      </c>
      <c r="X36" s="25">
        <v>5.7815850738325215E-2</v>
      </c>
      <c r="Y36" s="25">
        <v>-3.0059830987932041E-2</v>
      </c>
      <c r="Z36" s="25">
        <v>-3.6766124650980697E-2</v>
      </c>
      <c r="AA36" s="25">
        <v>-4.4725582833658767E-2</v>
      </c>
      <c r="AB36" s="32">
        <f t="shared" si="0"/>
        <v>-4.4141416166992103E-2</v>
      </c>
      <c r="AI36" s="278"/>
      <c r="AJ36" s="279" t="s">
        <v>172</v>
      </c>
      <c r="AK36" s="229" t="e">
        <f>'CAPM regressions (finale1)'!#REF!</f>
        <v>#REF!</v>
      </c>
      <c r="AL36" s="229" t="e">
        <f>'CAPM regressions (finale1)'!#REF!</f>
        <v>#REF!</v>
      </c>
      <c r="AM36" s="229" t="e">
        <f>'CAPM regressions (finale1)'!#REF!</f>
        <v>#REF!</v>
      </c>
      <c r="AN36" s="229" t="e">
        <f>'CAPM regressions (finale1)'!#REF!</f>
        <v>#REF!</v>
      </c>
      <c r="AO36" s="229" t="e">
        <f>'CAPM regressions (finale1)'!#REF!</f>
        <v>#REF!</v>
      </c>
      <c r="AP36" s="229" t="e">
        <f>'CAPM regressions (finale1)'!#REF!</f>
        <v>#REF!</v>
      </c>
      <c r="AQ36" s="229" t="e">
        <f>'CAPM regressions (finale1)'!#REF!</f>
        <v>#REF!</v>
      </c>
      <c r="AR36" s="229" t="e">
        <f>'CAPM regressions (finale1)'!#REF!</f>
        <v>#REF!</v>
      </c>
      <c r="AS36" s="229" t="e">
        <f>'CAPM regressions (finale1)'!#REF!</f>
        <v>#REF!</v>
      </c>
      <c r="AT36" s="229" t="e">
        <f>'CAPM regressions (finale1)'!#REF!</f>
        <v>#REF!</v>
      </c>
      <c r="AU36" s="229" t="e">
        <f>'CAPM regressions (finale1)'!#REF!</f>
        <v>#REF!</v>
      </c>
      <c r="AV36" s="229" t="e">
        <f>'CAPM regressions (finale1)'!#REF!</f>
        <v>#REF!</v>
      </c>
      <c r="AW36" s="274"/>
      <c r="AX36" s="274"/>
      <c r="AY36" s="274"/>
      <c r="AZ36" s="274"/>
      <c r="BA36" s="281"/>
      <c r="BD36" s="19">
        <v>6.0162049956991766E-3</v>
      </c>
    </row>
    <row r="37" spans="1:58" x14ac:dyDescent="0.25">
      <c r="A37" s="9"/>
      <c r="B37" s="49">
        <v>2.8071115034859609E-2</v>
      </c>
      <c r="C37" s="25">
        <v>0.1354524040938927</v>
      </c>
      <c r="D37" s="25">
        <v>7.7640404858383652E-2</v>
      </c>
      <c r="E37" s="25">
        <v>5.9365172184646008E-2</v>
      </c>
      <c r="F37" s="25">
        <v>2.3649702294300471E-2</v>
      </c>
      <c r="G37" s="25">
        <v>3.6140663105359225E-2</v>
      </c>
      <c r="H37" s="25">
        <v>4.1339694044229096E-2</v>
      </c>
      <c r="I37" s="25">
        <v>3.9167119234391701E-2</v>
      </c>
      <c r="J37" s="25">
        <v>0.12978864905279491</v>
      </c>
      <c r="K37" s="25">
        <v>4.5223458915218229E-2</v>
      </c>
      <c r="L37" s="25">
        <v>7.1803888412205988E-2</v>
      </c>
      <c r="M37" s="25">
        <v>0.12580500734516439</v>
      </c>
      <c r="N37" s="45">
        <f>LN('ESG FOND NOK '!M38/'ESG FOND NOK '!M37)</f>
        <v>0.12580500734516439</v>
      </c>
      <c r="P37" s="49">
        <v>2.7365281701526276E-2</v>
      </c>
      <c r="Q37" s="25">
        <v>0.13474657076055938</v>
      </c>
      <c r="R37" s="25">
        <v>7.6934571525050316E-2</v>
      </c>
      <c r="S37" s="25">
        <v>5.8659338851312672E-2</v>
      </c>
      <c r="T37" s="25">
        <v>2.2943868960967138E-2</v>
      </c>
      <c r="U37" s="25">
        <v>3.5434829772025889E-2</v>
      </c>
      <c r="V37" s="25">
        <v>4.063386071089576E-2</v>
      </c>
      <c r="W37" s="25">
        <v>3.8461285901058365E-2</v>
      </c>
      <c r="X37" s="25">
        <v>0.12908281571946159</v>
      </c>
      <c r="Y37" s="25">
        <v>4.4517625581884893E-2</v>
      </c>
      <c r="Z37" s="25">
        <v>7.1098055078872652E-2</v>
      </c>
      <c r="AA37" s="25">
        <v>0.12509917401183107</v>
      </c>
      <c r="AB37" s="32">
        <f t="shared" si="0"/>
        <v>0.12580500734516439</v>
      </c>
      <c r="AI37" s="278"/>
      <c r="AJ37" s="279" t="s">
        <v>258</v>
      </c>
      <c r="AK37" s="229" t="e">
        <f>'CAPM regressions (finale1)'!#REF!</f>
        <v>#REF!</v>
      </c>
      <c r="AL37" s="229" t="e">
        <f>'CAPM regressions (finale1)'!#REF!</f>
        <v>#REF!</v>
      </c>
      <c r="AM37" s="229" t="e">
        <f>'CAPM regressions (finale1)'!#REF!</f>
        <v>#REF!</v>
      </c>
      <c r="AN37" s="229" t="e">
        <f>'CAPM regressions (finale1)'!#REF!</f>
        <v>#REF!</v>
      </c>
      <c r="AO37" s="229" t="e">
        <f>'CAPM regressions (finale1)'!#REF!</f>
        <v>#REF!</v>
      </c>
      <c r="AP37" s="229" t="e">
        <f>'CAPM regressions (finale1)'!#REF!</f>
        <v>#REF!</v>
      </c>
      <c r="AQ37" s="229" t="e">
        <f>'CAPM regressions (finale1)'!#REF!</f>
        <v>#REF!</v>
      </c>
      <c r="AR37" s="229" t="e">
        <f>'CAPM regressions (finale1)'!#REF!</f>
        <v>#REF!</v>
      </c>
      <c r="AS37" s="229" t="e">
        <f>'CAPM regressions (finale1)'!#REF!</f>
        <v>#REF!</v>
      </c>
      <c r="AT37" s="229" t="e">
        <f>'CAPM regressions (finale1)'!#REF!</f>
        <v>#REF!</v>
      </c>
      <c r="AU37" s="229" t="e">
        <f>'CAPM regressions (finale1)'!#REF!</f>
        <v>#REF!</v>
      </c>
      <c r="AV37" s="229" t="e">
        <f>'CAPM regressions (finale1)'!#REF!</f>
        <v>#REF!</v>
      </c>
      <c r="AW37" s="229"/>
      <c r="AX37" s="229"/>
      <c r="AY37" s="229"/>
      <c r="AZ37" s="229"/>
      <c r="BA37" s="282"/>
      <c r="BC37" s="19"/>
      <c r="BD37" s="19">
        <v>5.1514637004961448E-3</v>
      </c>
      <c r="BE37" s="9"/>
      <c r="BF37" s="9"/>
    </row>
    <row r="38" spans="1:58" x14ac:dyDescent="0.25">
      <c r="A38" s="9"/>
      <c r="B38" s="49">
        <v>1.2178727590895156E-2</v>
      </c>
      <c r="C38" s="25">
        <v>9.3991525485361133E-2</v>
      </c>
      <c r="D38" s="25">
        <v>1.2702457722249497E-2</v>
      </c>
      <c r="E38" s="25">
        <v>1.5531099689345688E-2</v>
      </c>
      <c r="F38" s="25">
        <v>5.2336115948906109E-2</v>
      </c>
      <c r="G38" s="25">
        <v>4.4354911427865054E-3</v>
      </c>
      <c r="H38" s="25">
        <v>1.015173130853724E-2</v>
      </c>
      <c r="I38" s="25">
        <v>7.0572820483831887E-3</v>
      </c>
      <c r="J38" s="25">
        <v>0.12362918476076469</v>
      </c>
      <c r="K38" s="25">
        <v>1.1869052995015696E-2</v>
      </c>
      <c r="L38" s="25">
        <v>6.3275346037474658E-2</v>
      </c>
      <c r="M38" s="25">
        <v>8.8059692073455875E-2</v>
      </c>
      <c r="N38" s="45">
        <f>LN('ESG FOND NOK '!M39/'ESG FOND NOK '!M38)</f>
        <v>8.8059692073455875E-2</v>
      </c>
      <c r="P38" s="49">
        <v>1.1372894257561822E-2</v>
      </c>
      <c r="Q38" s="25">
        <v>9.3185692152027794E-2</v>
      </c>
      <c r="R38" s="25">
        <v>1.1896624388916163E-2</v>
      </c>
      <c r="S38" s="25">
        <v>1.4725266356012354E-2</v>
      </c>
      <c r="T38" s="25">
        <v>5.1530282615572777E-2</v>
      </c>
      <c r="U38" s="25">
        <v>3.6296578094531721E-3</v>
      </c>
      <c r="V38" s="25">
        <v>9.3458979752039061E-3</v>
      </c>
      <c r="W38" s="25">
        <v>6.2514487150498559E-3</v>
      </c>
      <c r="X38" s="25">
        <v>0.12282335142743135</v>
      </c>
      <c r="Y38" s="25">
        <v>1.1063219661682363E-2</v>
      </c>
      <c r="Z38" s="25">
        <v>6.2469512704141326E-2</v>
      </c>
      <c r="AA38" s="25">
        <v>8.7253858740122536E-2</v>
      </c>
      <c r="AB38" s="32">
        <f t="shared" si="0"/>
        <v>8.8059692073455875E-2</v>
      </c>
      <c r="AI38" s="278"/>
      <c r="AJ38" s="279" t="s">
        <v>172</v>
      </c>
      <c r="AK38" s="229" t="e">
        <f>(AK37-1)/'CAPM regressions (finale1)'!#REF!</f>
        <v>#REF!</v>
      </c>
      <c r="AL38" s="229" t="e">
        <f>(AL37-1)/'CAPM regressions (finale1)'!#REF!</f>
        <v>#REF!</v>
      </c>
      <c r="AM38" s="229" t="e">
        <f>(AM37-1)/'CAPM regressions (finale1)'!#REF!</f>
        <v>#REF!</v>
      </c>
      <c r="AN38" s="229" t="e">
        <f>(AN37-1)/'CAPM regressions (finale1)'!#REF!</f>
        <v>#REF!</v>
      </c>
      <c r="AO38" s="229" t="e">
        <f>(AO37-1)/'CAPM regressions (finale1)'!#REF!</f>
        <v>#REF!</v>
      </c>
      <c r="AP38" s="229" t="e">
        <f>(AP37-1)/'CAPM regressions (finale1)'!#REF!</f>
        <v>#REF!</v>
      </c>
      <c r="AQ38" s="229" t="e">
        <f>(AQ37-1)/'CAPM regressions (finale1)'!#REF!</f>
        <v>#REF!</v>
      </c>
      <c r="AR38" s="229" t="e">
        <f>(AR37-1)/'CAPM regressions (finale1)'!#REF!</f>
        <v>#REF!</v>
      </c>
      <c r="AS38" s="229" t="e">
        <f>(AS37-1)/'CAPM regressions (finale1)'!#REF!</f>
        <v>#REF!</v>
      </c>
      <c r="AT38" s="229" t="e">
        <f>(AT37-1)/'CAPM regressions (finale1)'!#REF!</f>
        <v>#REF!</v>
      </c>
      <c r="AU38" s="229" t="e">
        <f>(AU37-1)/'CAPM regressions (finale1)'!#REF!</f>
        <v>#REF!</v>
      </c>
      <c r="AV38" s="229" t="e">
        <f>(AV37-1)/'CAPM regressions (finale1)'!#REF!</f>
        <v>#REF!</v>
      </c>
      <c r="AW38" s="229"/>
      <c r="AX38" s="229"/>
      <c r="AY38" s="229"/>
      <c r="AZ38" s="229"/>
      <c r="BA38" s="282"/>
      <c r="BC38" s="19"/>
      <c r="BD38" s="19">
        <v>6.4228751037193384E-3</v>
      </c>
      <c r="BE38" s="9"/>
      <c r="BF38" s="9"/>
    </row>
    <row r="39" spans="1:58" x14ac:dyDescent="0.25">
      <c r="A39" s="9"/>
      <c r="B39" s="49">
        <v>-7.3652405593473908E-3</v>
      </c>
      <c r="C39" s="25">
        <v>4.7238948571856836E-2</v>
      </c>
      <c r="D39" s="25">
        <v>-1.5578113655335415E-2</v>
      </c>
      <c r="E39" s="25">
        <v>6.0554209164649037E-3</v>
      </c>
      <c r="F39" s="25">
        <v>8.4646819136222663E-3</v>
      </c>
      <c r="G39" s="25">
        <v>-4.0987794658114921E-3</v>
      </c>
      <c r="H39" s="25">
        <v>-7.9992868208894705E-3</v>
      </c>
      <c r="I39" s="25">
        <v>-8.8453915994689113E-3</v>
      </c>
      <c r="J39" s="25">
        <v>6.2346442666578406E-2</v>
      </c>
      <c r="K39" s="25">
        <v>-1.2612109295109368E-3</v>
      </c>
      <c r="L39" s="25">
        <v>-4.7542326771720956E-4</v>
      </c>
      <c r="M39" s="25">
        <v>-1.1306617425763124E-2</v>
      </c>
      <c r="N39" s="45">
        <f>LN('ESG FOND NOK '!M40/'ESG FOND NOK '!M39)</f>
        <v>-1.1306617425763124E-2</v>
      </c>
      <c r="P39" s="49">
        <v>-8.2444072260140569E-3</v>
      </c>
      <c r="Q39" s="25">
        <v>4.6359781905190169E-2</v>
      </c>
      <c r="R39" s="25">
        <v>-1.6457280322002082E-2</v>
      </c>
      <c r="S39" s="25">
        <v>5.1762542497982376E-3</v>
      </c>
      <c r="T39" s="25">
        <v>7.5855152469555993E-3</v>
      </c>
      <c r="U39" s="25">
        <v>-4.9779461324781591E-3</v>
      </c>
      <c r="V39" s="25">
        <v>-8.8784534875561375E-3</v>
      </c>
      <c r="W39" s="25">
        <v>-9.7245582661355783E-3</v>
      </c>
      <c r="X39" s="25">
        <v>6.1467275999911739E-2</v>
      </c>
      <c r="Y39" s="25">
        <v>-2.1403775961776035E-3</v>
      </c>
      <c r="Z39" s="25">
        <v>-1.3545899343838761E-3</v>
      </c>
      <c r="AA39" s="25">
        <v>-1.2185784092429791E-2</v>
      </c>
      <c r="AB39" s="32">
        <f t="shared" si="0"/>
        <v>-1.1306617425763124E-2</v>
      </c>
      <c r="AI39" s="278"/>
      <c r="AJ39" s="279" t="s">
        <v>259</v>
      </c>
      <c r="AK39" s="229" t="e">
        <f>'CAPM regressions (finale1)'!#REF!</f>
        <v>#REF!</v>
      </c>
      <c r="AL39" s="229" t="e">
        <f>'CAPM regressions (finale1)'!#REF!</f>
        <v>#REF!</v>
      </c>
      <c r="AM39" s="229" t="e">
        <f>'CAPM regressions (finale1)'!#REF!</f>
        <v>#REF!</v>
      </c>
      <c r="AN39" s="229" t="e">
        <f>'CAPM regressions (finale1)'!#REF!</f>
        <v>#REF!</v>
      </c>
      <c r="AO39" s="229" t="e">
        <f>'CAPM regressions (finale1)'!#REF!</f>
        <v>#REF!</v>
      </c>
      <c r="AP39" s="229" t="e">
        <f>'CAPM regressions (finale1)'!#REF!</f>
        <v>#REF!</v>
      </c>
      <c r="AQ39" s="229" t="e">
        <f>'CAPM regressions (finale1)'!#REF!</f>
        <v>#REF!</v>
      </c>
      <c r="AR39" s="229" t="e">
        <f>'CAPM regressions (finale1)'!#REF!</f>
        <v>#REF!</v>
      </c>
      <c r="AS39" s="229" t="e">
        <f>'CAPM regressions (finale1)'!#REF!</f>
        <v>#REF!</v>
      </c>
      <c r="AT39" s="229" t="e">
        <f>'CAPM regressions (finale1)'!#REF!</f>
        <v>#REF!</v>
      </c>
      <c r="AU39" s="229" t="e">
        <f>'CAPM regressions (finale1)'!#REF!</f>
        <v>#REF!</v>
      </c>
      <c r="AV39" s="229" t="e">
        <f>'CAPM regressions (finale1)'!#REF!</f>
        <v>#REF!</v>
      </c>
      <c r="AW39" s="229"/>
      <c r="AX39" s="229"/>
      <c r="AY39" s="229"/>
      <c r="AZ39" s="229"/>
      <c r="BA39" s="282"/>
      <c r="BC39" s="19"/>
      <c r="BD39" s="19">
        <v>5.2535845770829851E-3</v>
      </c>
      <c r="BE39" s="9"/>
      <c r="BF39" s="9"/>
    </row>
    <row r="40" spans="1:58" ht="15.75" thickBot="1" x14ac:dyDescent="0.3">
      <c r="A40" s="9"/>
      <c r="B40" s="49">
        <v>2.8834080262807722E-2</v>
      </c>
      <c r="C40" s="25">
        <v>6.7742379731483802E-3</v>
      </c>
      <c r="D40" s="25">
        <v>3.7973537163865402E-2</v>
      </c>
      <c r="E40" s="25">
        <v>1.7860806999360893E-2</v>
      </c>
      <c r="F40" s="25">
        <v>1.9682123005904134E-2</v>
      </c>
      <c r="G40" s="25">
        <v>2.8213893068752171E-2</v>
      </c>
      <c r="H40" s="25">
        <v>2.3931911628735352E-2</v>
      </c>
      <c r="I40" s="25">
        <v>2.6118062958508464E-2</v>
      </c>
      <c r="J40" s="25">
        <v>-7.1599936339209636E-2</v>
      </c>
      <c r="K40" s="25">
        <v>1.7789364960265508E-2</v>
      </c>
      <c r="L40" s="25">
        <v>4.7703852736346534E-3</v>
      </c>
      <c r="M40" s="25">
        <v>6.8900992905177464E-3</v>
      </c>
      <c r="N40" s="45">
        <f>LN('ESG FOND NOK '!M41/'ESG FOND NOK '!M40)</f>
        <v>6.8900992905177464E-3</v>
      </c>
      <c r="P40" s="49">
        <v>2.761158026280772E-2</v>
      </c>
      <c r="Q40" s="25">
        <v>5.5517379731483806E-3</v>
      </c>
      <c r="R40" s="25">
        <v>3.6751037163865401E-2</v>
      </c>
      <c r="S40" s="25">
        <v>1.6638306999360891E-2</v>
      </c>
      <c r="T40" s="25">
        <v>1.8459623005904133E-2</v>
      </c>
      <c r="U40" s="25">
        <v>2.699139306875217E-2</v>
      </c>
      <c r="V40" s="25">
        <v>2.2709411628735351E-2</v>
      </c>
      <c r="W40" s="25">
        <v>2.4895562958508463E-2</v>
      </c>
      <c r="X40" s="25">
        <v>-7.2822436339209637E-2</v>
      </c>
      <c r="Y40" s="25">
        <v>1.6566864960265507E-2</v>
      </c>
      <c r="Z40" s="25">
        <v>3.5478852736346533E-3</v>
      </c>
      <c r="AA40" s="25">
        <v>5.6675992905177459E-3</v>
      </c>
      <c r="AB40" s="32">
        <f t="shared" si="0"/>
        <v>6.8900992905177464E-3</v>
      </c>
      <c r="AI40" s="278"/>
      <c r="AJ40" s="283" t="s">
        <v>172</v>
      </c>
      <c r="AK40" s="284" t="e">
        <f>(AK39-1)/'CAPM regressions (finale1)'!#REF!</f>
        <v>#REF!</v>
      </c>
      <c r="AL40" s="284" t="e">
        <f>(AL39-1)/'CAPM regressions (finale1)'!#REF!</f>
        <v>#REF!</v>
      </c>
      <c r="AM40" s="284" t="e">
        <f>(AM39-1)/'CAPM regressions (finale1)'!#REF!</f>
        <v>#REF!</v>
      </c>
      <c r="AN40" s="284" t="e">
        <f>(AN39-1)/'CAPM regressions (finale1)'!#REF!</f>
        <v>#REF!</v>
      </c>
      <c r="AO40" s="284" t="e">
        <f>(AO39-1)/'CAPM regressions (finale1)'!#REF!</f>
        <v>#REF!</v>
      </c>
      <c r="AP40" s="284" t="e">
        <f>(AP39-1)/'CAPM regressions (finale1)'!#REF!</f>
        <v>#REF!</v>
      </c>
      <c r="AQ40" s="284" t="e">
        <f>(AQ39-1)/'CAPM regressions (finale1)'!#REF!</f>
        <v>#REF!</v>
      </c>
      <c r="AR40" s="284" t="e">
        <f>(AR39-1)/'CAPM regressions (finale1)'!#REF!</f>
        <v>#REF!</v>
      </c>
      <c r="AS40" s="284" t="e">
        <f>(AS39-1)/'CAPM regressions (finale1)'!#REF!</f>
        <v>#REF!</v>
      </c>
      <c r="AT40" s="284" t="e">
        <f>(AT39-1)/'CAPM regressions (finale1)'!#REF!</f>
        <v>#REF!</v>
      </c>
      <c r="AU40" s="284" t="e">
        <f>(AU39-1)/'CAPM regressions (finale1)'!#REF!</f>
        <v>#REF!</v>
      </c>
      <c r="AV40" s="284" t="e">
        <f>(AV39-1)/'CAPM regressions (finale1)'!#REF!</f>
        <v>#REF!</v>
      </c>
      <c r="AW40" s="284"/>
      <c r="AX40" s="284"/>
      <c r="AY40" s="284"/>
      <c r="AZ40" s="284"/>
      <c r="BA40" s="285"/>
      <c r="BC40" s="19"/>
      <c r="BD40" s="19">
        <v>5.6826789522843053E-3</v>
      </c>
      <c r="BE40" s="9"/>
      <c r="BF40" s="9"/>
    </row>
    <row r="41" spans="1:58" x14ac:dyDescent="0.25">
      <c r="A41" s="9"/>
      <c r="B41" s="49">
        <v>1.353596668519841E-2</v>
      </c>
      <c r="C41" s="25">
        <v>2.3103291152910842E-2</v>
      </c>
      <c r="D41" s="25">
        <v>-2.7595913250372745E-3</v>
      </c>
      <c r="E41" s="25">
        <v>2.8159403221493691E-2</v>
      </c>
      <c r="F41" s="25">
        <v>-8.7850706097191353E-3</v>
      </c>
      <c r="G41" s="25">
        <v>2.6292655046499469E-2</v>
      </c>
      <c r="H41" s="25">
        <v>2.6864832507691058E-2</v>
      </c>
      <c r="I41" s="25">
        <v>2.8302328013477943E-2</v>
      </c>
      <c r="J41" s="25">
        <v>-4.0450935873524906E-2</v>
      </c>
      <c r="K41" s="25">
        <v>2.3248549597506864E-2</v>
      </c>
      <c r="L41" s="25">
        <v>-1.1051296907436175E-2</v>
      </c>
      <c r="M41" s="25">
        <v>3.8408461205727586E-2</v>
      </c>
      <c r="N41" s="45">
        <f>LN('ESG FOND NOK '!M42/'ESG FOND NOK '!M41)</f>
        <v>3.8408461205727586E-2</v>
      </c>
      <c r="P41" s="49">
        <v>1.2300133351865077E-2</v>
      </c>
      <c r="Q41" s="25">
        <v>2.186745781957751E-2</v>
      </c>
      <c r="R41" s="25">
        <v>-3.9954246583706081E-3</v>
      </c>
      <c r="S41" s="25">
        <v>2.6923569888160359E-2</v>
      </c>
      <c r="T41" s="25">
        <v>-1.0020903943052469E-2</v>
      </c>
      <c r="U41" s="25">
        <v>2.5056821713166137E-2</v>
      </c>
      <c r="V41" s="25">
        <v>2.5628999174357726E-2</v>
      </c>
      <c r="W41" s="25">
        <v>2.7066494680144611E-2</v>
      </c>
      <c r="X41" s="25">
        <v>-4.1686769206858237E-2</v>
      </c>
      <c r="Y41" s="25">
        <v>2.2012716264173532E-2</v>
      </c>
      <c r="Z41" s="25">
        <v>-1.2287130240769509E-2</v>
      </c>
      <c r="AA41" s="25">
        <v>3.7172627872394254E-2</v>
      </c>
      <c r="AB41" s="32">
        <f t="shared" si="0"/>
        <v>3.8408461205727586E-2</v>
      </c>
      <c r="AI41" s="274"/>
      <c r="AJ41" s="286" t="s">
        <v>70</v>
      </c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29"/>
      <c r="AX41" s="229"/>
      <c r="AY41" s="229"/>
      <c r="AZ41" s="229"/>
      <c r="BA41" s="282"/>
      <c r="BC41" s="19"/>
      <c r="BD41" s="19">
        <v>6.4725077594099687E-3</v>
      </c>
      <c r="BE41" s="9"/>
      <c r="BF41" s="9"/>
    </row>
    <row r="42" spans="1:58" ht="15.75" thickBot="1" x14ac:dyDescent="0.3">
      <c r="A42" s="9"/>
      <c r="B42" s="49">
        <v>1.2518218357403138E-2</v>
      </c>
      <c r="C42" s="25">
        <v>-3.1693693483609432E-2</v>
      </c>
      <c r="D42" s="25">
        <v>1.2251097848762027E-2</v>
      </c>
      <c r="E42" s="25">
        <v>9.9327223742874896E-3</v>
      </c>
      <c r="F42" s="25">
        <v>7.0066331967381362E-3</v>
      </c>
      <c r="G42" s="25">
        <v>1.355223072083553E-2</v>
      </c>
      <c r="H42" s="25">
        <v>1.6098606677223508E-2</v>
      </c>
      <c r="I42" s="25">
        <v>1.7937431652463923E-2</v>
      </c>
      <c r="J42" s="25">
        <v>-1.882697446606248E-2</v>
      </c>
      <c r="K42" s="25">
        <v>2.1601412398654537E-2</v>
      </c>
      <c r="L42" s="25">
        <v>3.0791307209433864E-3</v>
      </c>
      <c r="M42" s="25">
        <v>8.0496464244403775E-3</v>
      </c>
      <c r="N42" s="45">
        <f>LN('ESG FOND NOK '!M43/'ESG FOND NOK '!M42)</f>
        <v>8.0496464244403775E-3</v>
      </c>
      <c r="P42" s="49">
        <v>1.1319885024069805E-2</v>
      </c>
      <c r="Q42" s="25">
        <v>-3.2892026816942768E-2</v>
      </c>
      <c r="R42" s="25">
        <v>1.1052764515428694E-2</v>
      </c>
      <c r="S42" s="25">
        <v>8.7343890409541571E-3</v>
      </c>
      <c r="T42" s="25">
        <v>5.8082998634048028E-3</v>
      </c>
      <c r="U42" s="25">
        <v>1.2353897387502198E-2</v>
      </c>
      <c r="V42" s="25">
        <v>1.4900273343890175E-2</v>
      </c>
      <c r="W42" s="25">
        <v>1.6739098319130591E-2</v>
      </c>
      <c r="X42" s="25">
        <v>-2.0025307799395813E-2</v>
      </c>
      <c r="Y42" s="25">
        <v>2.0403079065321204E-2</v>
      </c>
      <c r="Z42" s="25">
        <v>1.8807973876100532E-3</v>
      </c>
      <c r="AA42" s="25">
        <v>6.8513130911070442E-3</v>
      </c>
      <c r="AB42" s="32">
        <f t="shared" si="0"/>
        <v>8.0496464244403775E-3</v>
      </c>
      <c r="AI42" s="274"/>
      <c r="AJ42" s="287" t="s">
        <v>265</v>
      </c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29"/>
      <c r="AX42" s="229"/>
      <c r="AY42" s="229"/>
      <c r="AZ42" s="229"/>
      <c r="BA42" s="282"/>
      <c r="BC42" s="19"/>
      <c r="BD42" s="19">
        <v>4.7779753187956282E-3</v>
      </c>
      <c r="BE42" s="9"/>
      <c r="BF42" s="9"/>
    </row>
    <row r="43" spans="1:58" x14ac:dyDescent="0.25">
      <c r="A43" s="9"/>
      <c r="B43" s="49">
        <v>2.3232800938759231E-2</v>
      </c>
      <c r="C43" s="25">
        <v>1.3868814517620915E-2</v>
      </c>
      <c r="D43" s="25">
        <v>4.7390826556904513E-2</v>
      </c>
      <c r="E43" s="25">
        <v>2.7728985664764255E-2</v>
      </c>
      <c r="F43" s="25">
        <v>1.7401595171289596E-2</v>
      </c>
      <c r="G43" s="25">
        <v>2.6749352969251884E-2</v>
      </c>
      <c r="H43" s="25">
        <v>1.6949061279205931E-2</v>
      </c>
      <c r="I43" s="25">
        <v>1.3934216125313238E-2</v>
      </c>
      <c r="J43" s="25">
        <v>-5.9308929014727785E-3</v>
      </c>
      <c r="K43" s="25">
        <v>3.6564012301781489E-2</v>
      </c>
      <c r="L43" s="25">
        <v>1.7887873042598132E-2</v>
      </c>
      <c r="M43" s="25">
        <v>6.8023800604416172E-3</v>
      </c>
      <c r="N43" s="45">
        <f>LN('ESG FOND NOK '!M44/'ESG FOND NOK '!M43)</f>
        <v>6.8023800604416172E-3</v>
      </c>
      <c r="P43" s="49">
        <v>2.1999467605425899E-2</v>
      </c>
      <c r="Q43" s="25">
        <v>1.2635481184287582E-2</v>
      </c>
      <c r="R43" s="25">
        <v>4.6157493223571176E-2</v>
      </c>
      <c r="S43" s="25">
        <v>2.6495652331430922E-2</v>
      </c>
      <c r="T43" s="25">
        <v>1.6168261837956263E-2</v>
      </c>
      <c r="U43" s="25">
        <v>2.5516019635918551E-2</v>
      </c>
      <c r="V43" s="25">
        <v>1.5715727945872598E-2</v>
      </c>
      <c r="W43" s="25">
        <v>1.2700882791979905E-2</v>
      </c>
      <c r="X43" s="25">
        <v>-7.1642262348061122E-3</v>
      </c>
      <c r="Y43" s="25">
        <v>3.5330678968448152E-2</v>
      </c>
      <c r="Z43" s="25">
        <v>1.6654539709264799E-2</v>
      </c>
      <c r="AA43" s="25">
        <v>5.5690467271082835E-3</v>
      </c>
      <c r="AB43" s="32">
        <f t="shared" si="0"/>
        <v>6.8023800604416172E-3</v>
      </c>
      <c r="AI43" s="229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89"/>
      <c r="AX43" s="289"/>
      <c r="AY43" s="289"/>
      <c r="AZ43" s="289"/>
      <c r="BA43" s="290"/>
      <c r="BC43" s="19"/>
      <c r="BD43" s="19">
        <v>3.2006947259133564E-3</v>
      </c>
      <c r="BE43" s="9"/>
      <c r="BF43" s="9"/>
    </row>
    <row r="44" spans="1:58" ht="15.75" thickBot="1" x14ac:dyDescent="0.3">
      <c r="A44" s="9"/>
      <c r="B44" s="49">
        <v>2.3105053695212586E-2</v>
      </c>
      <c r="C44" s="25">
        <v>5.3601320061366052E-2</v>
      </c>
      <c r="D44" s="25">
        <v>5.7582185960123383E-3</v>
      </c>
      <c r="E44" s="25">
        <v>2.6469768532278896E-2</v>
      </c>
      <c r="F44" s="25">
        <v>5.6522211959729486E-2</v>
      </c>
      <c r="G44" s="25">
        <v>4.1740183915403503E-2</v>
      </c>
      <c r="H44" s="25">
        <v>4.7637515721467044E-2</v>
      </c>
      <c r="I44" s="25">
        <v>4.8357296976100111E-2</v>
      </c>
      <c r="J44" s="25">
        <v>7.2072348041123752E-2</v>
      </c>
      <c r="K44" s="25">
        <v>2.8262580608805994E-2</v>
      </c>
      <c r="L44" s="25">
        <v>2.0383363704617501E-2</v>
      </c>
      <c r="M44" s="25">
        <v>-3.0715368348702022E-3</v>
      </c>
      <c r="N44" s="45">
        <f>LN('ESG FOND NOK '!M45/'ESG FOND NOK '!M44)</f>
        <v>-3.0715368348702022E-3</v>
      </c>
      <c r="P44" s="49">
        <v>2.1958387028545918E-2</v>
      </c>
      <c r="Q44" s="25">
        <v>5.2454653394699388E-2</v>
      </c>
      <c r="R44" s="25">
        <v>4.6115519293456718E-3</v>
      </c>
      <c r="S44" s="25">
        <v>2.5323101865612228E-2</v>
      </c>
      <c r="T44" s="25">
        <v>5.5375545293062822E-2</v>
      </c>
      <c r="U44" s="25">
        <v>4.0593517248736839E-2</v>
      </c>
      <c r="V44" s="25">
        <v>4.649084905480038E-2</v>
      </c>
      <c r="W44" s="25">
        <v>4.7210630309433448E-2</v>
      </c>
      <c r="X44" s="25">
        <v>7.0925681374457081E-2</v>
      </c>
      <c r="Y44" s="25">
        <v>2.7115913942139327E-2</v>
      </c>
      <c r="Z44" s="25">
        <v>1.9236697037950834E-2</v>
      </c>
      <c r="AA44" s="25">
        <v>-4.2182035015368687E-3</v>
      </c>
      <c r="AB44" s="32">
        <f t="shared" si="0"/>
        <v>-3.0715368348702022E-3</v>
      </c>
      <c r="AI44" s="229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88"/>
      <c r="AX44" s="288"/>
      <c r="AY44" s="288"/>
      <c r="AZ44" s="288"/>
      <c r="BA44" s="291"/>
      <c r="BC44" s="19"/>
      <c r="BD44" s="19">
        <v>-1.16866289868504E-3</v>
      </c>
      <c r="BE44" s="9"/>
      <c r="BF44" s="9"/>
    </row>
    <row r="45" spans="1:58" x14ac:dyDescent="0.25">
      <c r="A45" s="9"/>
      <c r="B45" s="49">
        <v>2.748384961804012E-2</v>
      </c>
      <c r="C45" s="25">
        <v>1.411397443347313E-2</v>
      </c>
      <c r="D45" s="25">
        <v>3.0771420975392857E-2</v>
      </c>
      <c r="E45" s="25">
        <v>6.2491823415056255E-2</v>
      </c>
      <c r="F45" s="25">
        <v>5.2531497401903847E-2</v>
      </c>
      <c r="G45" s="25">
        <v>4.6536034729654202E-2</v>
      </c>
      <c r="H45" s="25">
        <v>4.4675939174725898E-2</v>
      </c>
      <c r="I45" s="25">
        <v>4.7246009021148498E-2</v>
      </c>
      <c r="J45" s="25">
        <v>4.2724760865803756E-2</v>
      </c>
      <c r="K45" s="25">
        <v>6.9005215565805439E-2</v>
      </c>
      <c r="L45" s="25">
        <v>6.0307969266424198E-2</v>
      </c>
      <c r="M45" s="25">
        <v>2.0618185784715175E-2</v>
      </c>
      <c r="N45" s="45">
        <f>LN('ESG FOND NOK '!M46/'ESG FOND NOK '!M45)</f>
        <v>2.0618185784715175E-2</v>
      </c>
      <c r="P45" s="49">
        <v>2.6482182951373452E-2</v>
      </c>
      <c r="Q45" s="25">
        <v>1.3112307766806464E-2</v>
      </c>
      <c r="R45" s="25">
        <v>2.9769754308726189E-2</v>
      </c>
      <c r="S45" s="25">
        <v>6.1490156748389591E-2</v>
      </c>
      <c r="T45" s="25">
        <v>5.1529830735237182E-2</v>
      </c>
      <c r="U45" s="25">
        <v>4.5534368062987537E-2</v>
      </c>
      <c r="V45" s="25">
        <v>4.3674272508059234E-2</v>
      </c>
      <c r="W45" s="25">
        <v>4.6244342354481834E-2</v>
      </c>
      <c r="X45" s="25">
        <v>4.1723094199137091E-2</v>
      </c>
      <c r="Y45" s="25">
        <v>6.8003548899138774E-2</v>
      </c>
      <c r="Z45" s="25">
        <v>5.9306302599757534E-2</v>
      </c>
      <c r="AA45" s="25">
        <v>1.9616519118048507E-2</v>
      </c>
      <c r="AB45" s="32">
        <f t="shared" si="0"/>
        <v>2.0618185784715175E-2</v>
      </c>
      <c r="AI45" s="229"/>
      <c r="AJ45" s="292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C45" s="19"/>
      <c r="BD45" s="19"/>
      <c r="BE45" s="9"/>
      <c r="BF45" s="9"/>
    </row>
    <row r="46" spans="1:58" ht="15.75" thickBot="1" x14ac:dyDescent="0.3">
      <c r="A46" s="9"/>
      <c r="B46" s="49">
        <v>-1.5566801386700168E-3</v>
      </c>
      <c r="C46" s="25">
        <v>1.0581269531568046E-2</v>
      </c>
      <c r="D46" s="25">
        <v>1.5124743995567303E-3</v>
      </c>
      <c r="E46" s="25">
        <v>1.7387385297576316E-2</v>
      </c>
      <c r="F46" s="25">
        <v>2.5498670031171702E-2</v>
      </c>
      <c r="G46" s="25">
        <v>1.0762685794832813E-2</v>
      </c>
      <c r="H46" s="25">
        <v>1.2959827368635218E-2</v>
      </c>
      <c r="I46" s="25">
        <v>1.6279429288862907E-2</v>
      </c>
      <c r="J46" s="25">
        <v>1.6764659486964831E-2</v>
      </c>
      <c r="K46" s="25">
        <v>-2.7400043100340504E-3</v>
      </c>
      <c r="L46" s="25">
        <v>-8.2471711024858577E-3</v>
      </c>
      <c r="M46" s="25">
        <v>1.8386626250439245E-2</v>
      </c>
      <c r="N46" s="45">
        <f>LN('ESG FOND NOK '!M47/'ESG FOND NOK '!M46)</f>
        <v>1.8386626250439245E-2</v>
      </c>
      <c r="P46" s="49">
        <v>-2.6358468053366835E-3</v>
      </c>
      <c r="Q46" s="25">
        <v>9.5021028649013781E-3</v>
      </c>
      <c r="R46" s="25">
        <v>4.333077328900637E-4</v>
      </c>
      <c r="S46" s="25">
        <v>1.630821863090965E-2</v>
      </c>
      <c r="T46" s="25">
        <v>2.4419503364505036E-2</v>
      </c>
      <c r="U46" s="25">
        <v>9.6835191281661459E-3</v>
      </c>
      <c r="V46" s="25">
        <v>1.188066070196855E-2</v>
      </c>
      <c r="W46" s="25">
        <v>1.5200262622196242E-2</v>
      </c>
      <c r="X46" s="25">
        <v>1.5685492820298165E-2</v>
      </c>
      <c r="Y46" s="25">
        <v>-3.819170976700717E-3</v>
      </c>
      <c r="Z46" s="25">
        <v>-9.3263377691525234E-3</v>
      </c>
      <c r="AA46" s="25">
        <v>1.730745958377258E-2</v>
      </c>
      <c r="AB46" s="32">
        <f t="shared" si="0"/>
        <v>1.8386626250439245E-2</v>
      </c>
      <c r="AI46" s="229"/>
      <c r="AJ46" s="376" t="s">
        <v>267</v>
      </c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</row>
    <row r="47" spans="1:58" x14ac:dyDescent="0.25">
      <c r="A47" s="9"/>
      <c r="B47" s="49">
        <v>-3.9494494577252438E-2</v>
      </c>
      <c r="C47" s="25">
        <v>-5.500764760278027E-2</v>
      </c>
      <c r="D47" s="25">
        <v>-3.5827727439912603E-2</v>
      </c>
      <c r="E47" s="25">
        <v>-3.3411776996488778E-2</v>
      </c>
      <c r="F47" s="25">
        <v>-6.0910661141914436E-2</v>
      </c>
      <c r="G47" s="25">
        <v>-4.5213452146030397E-2</v>
      </c>
      <c r="H47" s="25">
        <v>-4.4361357197838354E-2</v>
      </c>
      <c r="I47" s="25">
        <v>-4.2573291222253777E-2</v>
      </c>
      <c r="J47" s="25">
        <v>-4.9748263628730548E-2</v>
      </c>
      <c r="K47" s="25">
        <v>-6.0602960775621051E-2</v>
      </c>
      <c r="L47" s="25">
        <v>-6.2445373735367855E-2</v>
      </c>
      <c r="M47" s="25">
        <v>-2.8428951818734494E-2</v>
      </c>
      <c r="N47" s="45">
        <f>LN('ESG FOND NOK '!M48/'ESG FOND NOK '!M47)</f>
        <v>-2.8428951818734494E-2</v>
      </c>
      <c r="P47" s="49">
        <v>-4.0828661243919102E-2</v>
      </c>
      <c r="Q47" s="25">
        <v>-5.6341814269446934E-2</v>
      </c>
      <c r="R47" s="25">
        <v>-3.7161894106579267E-2</v>
      </c>
      <c r="S47" s="25">
        <v>-3.4745943663155442E-2</v>
      </c>
      <c r="T47" s="25">
        <v>-6.22448278085811E-2</v>
      </c>
      <c r="U47" s="25">
        <v>-4.6547618812697061E-2</v>
      </c>
      <c r="V47" s="25">
        <v>-4.5695523864505018E-2</v>
      </c>
      <c r="W47" s="25">
        <v>-4.3907457888920441E-2</v>
      </c>
      <c r="X47" s="25">
        <v>-5.1082430295397212E-2</v>
      </c>
      <c r="Y47" s="25">
        <v>-6.1937127442287715E-2</v>
      </c>
      <c r="Z47" s="25">
        <v>-6.3779540402034526E-2</v>
      </c>
      <c r="AA47" s="25">
        <v>-2.9763118485401162E-2</v>
      </c>
      <c r="AB47" s="32">
        <f t="shared" si="0"/>
        <v>-2.8428951818734494E-2</v>
      </c>
      <c r="AI47" s="229"/>
      <c r="AJ47" s="275"/>
      <c r="AK47" s="276" t="s">
        <v>62</v>
      </c>
      <c r="AL47" s="276" t="s">
        <v>63</v>
      </c>
      <c r="AM47" s="276" t="s">
        <v>56</v>
      </c>
      <c r="AN47" s="276" t="s">
        <v>57</v>
      </c>
      <c r="AO47" s="276" t="s">
        <v>64</v>
      </c>
      <c r="AP47" s="276" t="s">
        <v>60</v>
      </c>
      <c r="AQ47" s="276" t="s">
        <v>59</v>
      </c>
      <c r="AR47" s="276" t="s">
        <v>165</v>
      </c>
      <c r="AS47" s="276" t="s">
        <v>58</v>
      </c>
      <c r="AT47" s="276" t="s">
        <v>61</v>
      </c>
      <c r="AU47" s="276" t="s">
        <v>65</v>
      </c>
      <c r="AV47" s="276" t="s">
        <v>66</v>
      </c>
      <c r="AW47" s="276" t="s">
        <v>142</v>
      </c>
      <c r="AX47" s="276" t="s">
        <v>143</v>
      </c>
      <c r="AY47" s="276" t="s">
        <v>144</v>
      </c>
      <c r="AZ47" s="276" t="s">
        <v>18</v>
      </c>
      <c r="BA47" s="277" t="s">
        <v>31</v>
      </c>
    </row>
    <row r="48" spans="1:58" x14ac:dyDescent="0.25">
      <c r="A48" s="9"/>
      <c r="B48" s="49">
        <v>1.6646004838600716E-2</v>
      </c>
      <c r="C48" s="25">
        <v>6.4383862121293864E-2</v>
      </c>
      <c r="D48" s="25">
        <v>1.8952730029097684E-3</v>
      </c>
      <c r="E48" s="25">
        <v>-5.536756222322782E-3</v>
      </c>
      <c r="F48" s="25">
        <v>2.457896041111499E-2</v>
      </c>
      <c r="G48" s="25">
        <v>2.9842722232094943E-2</v>
      </c>
      <c r="H48" s="25">
        <v>1.9989289929759131E-2</v>
      </c>
      <c r="I48" s="25">
        <v>2.4854053659061737E-2</v>
      </c>
      <c r="J48" s="25">
        <v>7.2800925550389403E-2</v>
      </c>
      <c r="K48" s="25">
        <v>2.4072710107830311E-2</v>
      </c>
      <c r="L48" s="25">
        <v>2.3888878896135106E-2</v>
      </c>
      <c r="M48" s="25">
        <v>2.6350597126927128E-2</v>
      </c>
      <c r="N48" s="45">
        <f>LN('ESG FOND NOK '!M49/'ESG FOND NOK '!M48)</f>
        <v>2.6350597126927128E-2</v>
      </c>
      <c r="P48" s="49">
        <v>1.5227671505267382E-2</v>
      </c>
      <c r="Q48" s="25">
        <v>6.2965528787960537E-2</v>
      </c>
      <c r="R48" s="25">
        <v>4.769396695764351E-4</v>
      </c>
      <c r="S48" s="25">
        <v>-6.9550895556561151E-3</v>
      </c>
      <c r="T48" s="25">
        <v>2.3160627077781656E-2</v>
      </c>
      <c r="U48" s="25">
        <v>2.8424388898761609E-2</v>
      </c>
      <c r="V48" s="25">
        <v>1.8570956596425797E-2</v>
      </c>
      <c r="W48" s="25">
        <v>2.3435720325728403E-2</v>
      </c>
      <c r="X48" s="25">
        <v>7.1382592217056076E-2</v>
      </c>
      <c r="Y48" s="25">
        <v>2.2654376774496977E-2</v>
      </c>
      <c r="Z48" s="25">
        <v>2.2470545562801772E-2</v>
      </c>
      <c r="AA48" s="25">
        <v>2.4932263793593794E-2</v>
      </c>
      <c r="AB48" s="32">
        <f t="shared" si="0"/>
        <v>2.6350597126927128E-2</v>
      </c>
      <c r="AI48" s="278" t="s">
        <v>257</v>
      </c>
      <c r="AJ48" s="279" t="s">
        <v>171</v>
      </c>
      <c r="AK48" s="229">
        <f t="shared" ref="AK48:AV48" si="9">BD31*12</f>
        <v>6.4535720465653534E-2</v>
      </c>
      <c r="AL48" s="229">
        <f t="shared" si="9"/>
        <v>0.12782206250320202</v>
      </c>
      <c r="AM48" s="229">
        <f t="shared" si="9"/>
        <v>2.6347128877977393E-2</v>
      </c>
      <c r="AN48" s="229">
        <f t="shared" si="9"/>
        <v>7.6207495081423549E-2</v>
      </c>
      <c r="AO48" s="229">
        <f t="shared" si="9"/>
        <v>8.7740216300185594E-2</v>
      </c>
      <c r="AP48" s="229">
        <f t="shared" si="9"/>
        <v>8.5400198262010368E-2</v>
      </c>
      <c r="AQ48" s="229">
        <f t="shared" si="9"/>
        <v>7.8470500181161904E-2</v>
      </c>
      <c r="AR48" s="229">
        <f t="shared" si="9"/>
        <v>8.1994997058011387E-2</v>
      </c>
      <c r="AS48" s="229">
        <f t="shared" si="9"/>
        <v>8.1039769620087271E-2</v>
      </c>
      <c r="AT48" s="229">
        <f t="shared" si="9"/>
        <v>6.0657094327417643E-2</v>
      </c>
      <c r="AU48" s="229">
        <f t="shared" si="9"/>
        <v>3.6673896495810383E-2</v>
      </c>
      <c r="AV48" s="229">
        <f t="shared" si="9"/>
        <v>-1.4687436367177564E-2</v>
      </c>
      <c r="AW48" s="229"/>
      <c r="AX48" s="229"/>
      <c r="AY48" s="229"/>
      <c r="AZ48" s="229"/>
      <c r="BA48" s="282"/>
    </row>
    <row r="49" spans="1:53" x14ac:dyDescent="0.25">
      <c r="A49" s="9"/>
      <c r="B49" s="49">
        <v>6.937609248304559E-2</v>
      </c>
      <c r="C49" s="25">
        <v>2.7916680275750706E-2</v>
      </c>
      <c r="D49" s="25">
        <v>1.4778805402482749E-2</v>
      </c>
      <c r="E49" s="25">
        <v>9.0641628456235745E-2</v>
      </c>
      <c r="F49" s="25">
        <v>2.9401462029912E-2</v>
      </c>
      <c r="G49" s="25">
        <v>4.7141961115699224E-2</v>
      </c>
      <c r="H49" s="25">
        <v>5.2193934546213988E-2</v>
      </c>
      <c r="I49" s="25">
        <v>4.9757882829340419E-2</v>
      </c>
      <c r="J49" s="25">
        <v>1.666282221310875E-2</v>
      </c>
      <c r="K49" s="25">
        <v>3.4506485196364602E-2</v>
      </c>
      <c r="L49" s="25">
        <v>3.5421387819639365E-3</v>
      </c>
      <c r="M49" s="25">
        <v>-2.0599782555752802E-2</v>
      </c>
      <c r="N49" s="45">
        <f>LN('ESG FOND NOK '!M50/'ESG FOND NOK '!M49)</f>
        <v>-2.0599782555752802E-2</v>
      </c>
      <c r="P49" s="49">
        <v>6.8134425816378921E-2</v>
      </c>
      <c r="Q49" s="25">
        <v>2.6675013609084041E-2</v>
      </c>
      <c r="R49" s="25">
        <v>1.3537138735816082E-2</v>
      </c>
      <c r="S49" s="25">
        <v>8.9399961789569077E-2</v>
      </c>
      <c r="T49" s="25">
        <v>2.8159795363245334E-2</v>
      </c>
      <c r="U49" s="25">
        <v>4.5900294449032555E-2</v>
      </c>
      <c r="V49" s="25">
        <v>5.0952267879547319E-2</v>
      </c>
      <c r="W49" s="25">
        <v>4.851621616267375E-2</v>
      </c>
      <c r="X49" s="25">
        <v>1.5421155546442083E-2</v>
      </c>
      <c r="Y49" s="25">
        <v>3.3264818529697933E-2</v>
      </c>
      <c r="Z49" s="25">
        <v>2.3004721152972696E-3</v>
      </c>
      <c r="AA49" s="25">
        <v>-2.1841449222419467E-2</v>
      </c>
      <c r="AB49" s="32">
        <f t="shared" si="0"/>
        <v>-2.0599782555752802E-2</v>
      </c>
      <c r="AI49" s="278"/>
      <c r="AJ49" s="279" t="s">
        <v>172</v>
      </c>
      <c r="AK49" s="229" t="e">
        <f>'CAPM regressions (finale1)'!#REF!</f>
        <v>#REF!</v>
      </c>
      <c r="AL49" s="229" t="e">
        <f>'CAPM regressions (finale1)'!#REF!</f>
        <v>#REF!</v>
      </c>
      <c r="AM49" s="229" t="e">
        <f>'CAPM regressions (finale1)'!#REF!</f>
        <v>#REF!</v>
      </c>
      <c r="AN49" s="229" t="e">
        <f>'CAPM regressions (finale1)'!#REF!</f>
        <v>#REF!</v>
      </c>
      <c r="AO49" s="229" t="e">
        <f>'CAPM regressions (finale1)'!#REF!</f>
        <v>#REF!</v>
      </c>
      <c r="AP49" s="229" t="e">
        <f>'CAPM regressions (finale1)'!#REF!</f>
        <v>#REF!</v>
      </c>
      <c r="AQ49" s="229" t="e">
        <f>'CAPM regressions (finale1)'!#REF!</f>
        <v>#REF!</v>
      </c>
      <c r="AR49" s="229" t="e">
        <f>'CAPM regressions (finale1)'!#REF!</f>
        <v>#REF!</v>
      </c>
      <c r="AS49" s="229" t="e">
        <f>'CAPM regressions (finale1)'!#REF!</f>
        <v>#REF!</v>
      </c>
      <c r="AT49" s="229" t="e">
        <f>'CAPM regressions (finale1)'!#REF!</f>
        <v>#REF!</v>
      </c>
      <c r="AU49" s="229" t="e">
        <f>'CAPM regressions (finale1)'!#REF!</f>
        <v>#REF!</v>
      </c>
      <c r="AV49" s="229" t="e">
        <f>'CAPM regressions (finale1)'!#REF!</f>
        <v>#REF!</v>
      </c>
      <c r="AW49" s="229"/>
      <c r="AX49" s="229"/>
      <c r="AY49" s="229"/>
      <c r="AZ49" s="229"/>
      <c r="BA49" s="282"/>
    </row>
    <row r="50" spans="1:53" x14ac:dyDescent="0.25">
      <c r="A50" s="9"/>
      <c r="B50" s="49">
        <v>2.3462564263794995E-2</v>
      </c>
      <c r="C50" s="25">
        <v>-3.1285137497034481E-2</v>
      </c>
      <c r="D50" s="25">
        <v>3.0984175336389929E-2</v>
      </c>
      <c r="E50" s="25">
        <v>-5.8427823552167574E-3</v>
      </c>
      <c r="F50" s="25">
        <v>-1.4510529254229073E-2</v>
      </c>
      <c r="G50" s="25">
        <v>1.228254253403686E-2</v>
      </c>
      <c r="H50" s="25">
        <v>9.4239943547066163E-3</v>
      </c>
      <c r="I50" s="25">
        <v>8.4435620582977988E-3</v>
      </c>
      <c r="J50" s="25">
        <v>-9.476752683070537E-2</v>
      </c>
      <c r="K50" s="25">
        <v>2.1161326239273772E-2</v>
      </c>
      <c r="L50" s="25">
        <v>1.300531559849598E-2</v>
      </c>
      <c r="M50" s="25">
        <v>1.334372795988375E-2</v>
      </c>
      <c r="N50" s="45">
        <f>LN('ESG FOND NOK '!M51/'ESG FOND NOK '!M50)</f>
        <v>1.334372795988375E-2</v>
      </c>
      <c r="P50" s="49">
        <v>2.2030897597128327E-2</v>
      </c>
      <c r="Q50" s="25">
        <v>-3.2716804163701145E-2</v>
      </c>
      <c r="R50" s="25">
        <v>2.9552508669723261E-2</v>
      </c>
      <c r="S50" s="25">
        <v>-7.2744490218834244E-3</v>
      </c>
      <c r="T50" s="25">
        <v>-1.5942195920895741E-2</v>
      </c>
      <c r="U50" s="25">
        <v>1.0850875867370194E-2</v>
      </c>
      <c r="V50" s="25">
        <v>7.9923276880399501E-3</v>
      </c>
      <c r="W50" s="25">
        <v>7.0118953916311318E-3</v>
      </c>
      <c r="X50" s="25">
        <v>-9.6199193497372035E-2</v>
      </c>
      <c r="Y50" s="25">
        <v>1.9729659572607104E-2</v>
      </c>
      <c r="Z50" s="25">
        <v>1.1573648931829314E-2</v>
      </c>
      <c r="AA50" s="25">
        <v>1.1912061293217084E-2</v>
      </c>
      <c r="AB50" s="32">
        <f t="shared" si="0"/>
        <v>1.334372795988375E-2</v>
      </c>
      <c r="AI50" s="278"/>
      <c r="AJ50" s="279" t="s">
        <v>258</v>
      </c>
      <c r="AK50" s="229">
        <v>0.47458613444174197</v>
      </c>
      <c r="AL50" s="229">
        <v>0.54062381025349482</v>
      </c>
      <c r="AM50" s="229">
        <v>0.51059802237807284</v>
      </c>
      <c r="AN50" s="229">
        <v>0.58044361535113387</v>
      </c>
      <c r="AO50" s="229">
        <v>0.61113845320654991</v>
      </c>
      <c r="AP50" s="229">
        <v>0.55180511084171624</v>
      </c>
      <c r="AQ50" s="229">
        <v>0.54621810609551891</v>
      </c>
      <c r="AR50" s="229">
        <v>0.14138925541447211</v>
      </c>
      <c r="AS50" s="229">
        <v>0.6478606546555884</v>
      </c>
      <c r="AT50" s="229">
        <v>0.57472003842496511</v>
      </c>
      <c r="AU50" s="229">
        <v>0.59070101530316144</v>
      </c>
      <c r="AV50" s="229">
        <v>0.9366362401828926</v>
      </c>
      <c r="AW50" s="229"/>
      <c r="AX50" s="229"/>
      <c r="AY50" s="229"/>
      <c r="AZ50" s="229"/>
      <c r="BA50" s="282"/>
    </row>
    <row r="51" spans="1:53" x14ac:dyDescent="0.25">
      <c r="A51" s="9"/>
      <c r="B51" s="49">
        <v>-3.0979192132269726E-2</v>
      </c>
      <c r="C51" s="25">
        <v>-0.10564536708648015</v>
      </c>
      <c r="D51" s="25">
        <v>-1.9362312657698871E-2</v>
      </c>
      <c r="E51" s="25">
        <v>-0.10177930514003464</v>
      </c>
      <c r="F51" s="25">
        <v>-0.13059859865705967</v>
      </c>
      <c r="G51" s="25">
        <v>-5.8017360761428993E-2</v>
      </c>
      <c r="H51" s="25">
        <v>-5.6749135676343064E-2</v>
      </c>
      <c r="I51" s="25">
        <v>-4.8588794857434621E-2</v>
      </c>
      <c r="J51" s="25">
        <v>-0.11525363226206418</v>
      </c>
      <c r="K51" s="25">
        <v>-8.6730649930462478E-2</v>
      </c>
      <c r="L51" s="25">
        <v>-0.13699219815593103</v>
      </c>
      <c r="M51" s="25">
        <v>-4.8520383410497588E-2</v>
      </c>
      <c r="N51" s="45">
        <f>LN('ESG FOND NOK '!M52/'ESG FOND NOK '!M51)</f>
        <v>-4.8520383410497588E-2</v>
      </c>
      <c r="P51" s="49">
        <v>-3.2623358798936394E-2</v>
      </c>
      <c r="Q51" s="25">
        <v>-0.10728953375314682</v>
      </c>
      <c r="R51" s="25">
        <v>-2.1006479324365536E-2</v>
      </c>
      <c r="S51" s="25">
        <v>-0.10342347180670131</v>
      </c>
      <c r="T51" s="25">
        <v>-0.13224276532372634</v>
      </c>
      <c r="U51" s="25">
        <v>-5.9661527428095662E-2</v>
      </c>
      <c r="V51" s="25">
        <v>-5.8393302343009733E-2</v>
      </c>
      <c r="W51" s="25">
        <v>-5.023296152410129E-2</v>
      </c>
      <c r="X51" s="25">
        <v>-0.11689779892873085</v>
      </c>
      <c r="Y51" s="25">
        <v>-8.8374816597129147E-2</v>
      </c>
      <c r="Z51" s="25">
        <v>-0.1386363648225977</v>
      </c>
      <c r="AA51" s="25">
        <v>-5.0164550077164256E-2</v>
      </c>
      <c r="AB51" s="32">
        <f t="shared" si="0"/>
        <v>-4.8520383410497588E-2</v>
      </c>
      <c r="AI51" s="278"/>
      <c r="AJ51" s="279" t="s">
        <v>172</v>
      </c>
      <c r="AK51" s="229" t="e">
        <f>(AK50-1)/'CAPM regressions (finale1)'!#REF!</f>
        <v>#REF!</v>
      </c>
      <c r="AL51" s="229" t="e">
        <f>(AL50-1)/'CAPM regressions (finale1)'!#REF!</f>
        <v>#REF!</v>
      </c>
      <c r="AM51" s="229" t="e">
        <f>(AM50-1)/'CAPM regressions (finale1)'!#REF!</f>
        <v>#REF!</v>
      </c>
      <c r="AN51" s="229" t="e">
        <f>(AN50-1)/'CAPM regressions (finale1)'!#REF!</f>
        <v>#REF!</v>
      </c>
      <c r="AO51" s="229" t="e">
        <f>(AO50-1)/'CAPM regressions (finale1)'!#REF!</f>
        <v>#REF!</v>
      </c>
      <c r="AP51" s="229" t="e">
        <f>(AP50-1)/'CAPM regressions (finale1)'!#REF!</f>
        <v>#REF!</v>
      </c>
      <c r="AQ51" s="229" t="e">
        <f>(AQ50-1)/'CAPM regressions (finale1)'!#REF!</f>
        <v>#REF!</v>
      </c>
      <c r="AR51" s="229" t="e">
        <f>(AR50-1)/'CAPM regressions (finale1)'!#REF!</f>
        <v>#REF!</v>
      </c>
      <c r="AS51" s="229" t="e">
        <f>(AS50-1)/'CAPM regressions (finale1)'!#REF!</f>
        <v>#REF!</v>
      </c>
      <c r="AT51" s="229" t="e">
        <f>(AT50-1)/'CAPM regressions (finale1)'!#REF!</f>
        <v>#REF!</v>
      </c>
      <c r="AU51" s="229" t="e">
        <f>(AU50-1)/'CAPM regressions (finale1)'!#REF!</f>
        <v>#REF!</v>
      </c>
      <c r="AV51" s="229" t="e">
        <f>(AV50-1)/'CAPM regressions (finale1)'!#REF!</f>
        <v>#REF!</v>
      </c>
      <c r="AW51" s="229"/>
      <c r="AX51" s="229"/>
      <c r="AY51" s="229"/>
      <c r="AZ51" s="229"/>
      <c r="BA51" s="282"/>
    </row>
    <row r="52" spans="1:53" x14ac:dyDescent="0.25">
      <c r="A52" s="9"/>
      <c r="B52" s="49">
        <v>-4.8514624223090941E-2</v>
      </c>
      <c r="C52" s="25">
        <v>2.5203699320011444E-2</v>
      </c>
      <c r="D52" s="25">
        <v>-7.5092627627446035E-2</v>
      </c>
      <c r="E52" s="25">
        <v>-3.3600896208279142E-2</v>
      </c>
      <c r="F52" s="25">
        <v>-1.4677001363870838E-2</v>
      </c>
      <c r="G52" s="25">
        <v>-4.4510567075275745E-2</v>
      </c>
      <c r="H52" s="25">
        <v>-4.3413950224711513E-2</v>
      </c>
      <c r="I52" s="25">
        <v>-4.1273558757433042E-2</v>
      </c>
      <c r="J52" s="25">
        <v>2.4828273049572962E-2</v>
      </c>
      <c r="K52" s="25">
        <v>-5.9850455382189853E-2</v>
      </c>
      <c r="L52" s="25">
        <v>-5.98956883591912E-2</v>
      </c>
      <c r="M52" s="25">
        <v>-1.7755557170510358E-2</v>
      </c>
      <c r="N52" s="45">
        <f>LN('ESG FOND NOK '!M53/'ESG FOND NOK '!M52)</f>
        <v>-1.7755557170510358E-2</v>
      </c>
      <c r="P52" s="49">
        <v>-5.0247124223090939E-2</v>
      </c>
      <c r="Q52" s="25">
        <v>2.3471199320011443E-2</v>
      </c>
      <c r="R52" s="25">
        <v>-7.6825127627446033E-2</v>
      </c>
      <c r="S52" s="25">
        <v>-3.533339620827914E-2</v>
      </c>
      <c r="T52" s="25">
        <v>-1.640950136387084E-2</v>
      </c>
      <c r="U52" s="25">
        <v>-4.6243067075275743E-2</v>
      </c>
      <c r="V52" s="25">
        <v>-4.5146450224711511E-2</v>
      </c>
      <c r="W52" s="25">
        <v>-4.300605875743304E-2</v>
      </c>
      <c r="X52" s="25">
        <v>2.309577304957296E-2</v>
      </c>
      <c r="Y52" s="25">
        <v>-6.1582955382189851E-2</v>
      </c>
      <c r="Z52" s="25">
        <v>-6.1628188359191198E-2</v>
      </c>
      <c r="AA52" s="25">
        <v>-1.9488057170510359E-2</v>
      </c>
      <c r="AB52" s="32">
        <f t="shared" si="0"/>
        <v>-1.7755557170510358E-2</v>
      </c>
      <c r="AI52" s="278"/>
      <c r="AJ52" s="279" t="s">
        <v>259</v>
      </c>
      <c r="AK52" s="229">
        <v>-6.4318063920828339E-2</v>
      </c>
      <c r="AL52" s="229">
        <v>8.2275094564269777E-2</v>
      </c>
      <c r="AM52" s="229">
        <v>-4.9167340881088139E-4</v>
      </c>
      <c r="AN52" s="229">
        <v>-8.0928873517486261E-2</v>
      </c>
      <c r="AO52" s="229">
        <v>-2.957598291221351E-2</v>
      </c>
      <c r="AP52" s="229">
        <v>-7.8553276775545355E-2</v>
      </c>
      <c r="AQ52" s="229">
        <v>-6.4600195332422464E-2</v>
      </c>
      <c r="AR52" s="229">
        <v>2.5361996318187904E-2</v>
      </c>
      <c r="AS52" s="229">
        <v>-2.9551235071296388E-2</v>
      </c>
      <c r="AT52" s="229">
        <v>-6.2888425127463468E-2</v>
      </c>
      <c r="AU52" s="229">
        <v>-8.0390536705898075E-2</v>
      </c>
      <c r="AV52" s="229">
        <v>-5.0647838568335289E-2</v>
      </c>
      <c r="AW52" s="229"/>
      <c r="AX52" s="229"/>
      <c r="AY52" s="229"/>
      <c r="AZ52" s="229"/>
      <c r="BA52" s="282"/>
    </row>
    <row r="53" spans="1:53" x14ac:dyDescent="0.25">
      <c r="A53" s="9"/>
      <c r="B53" s="49">
        <v>1.0449065539716119E-2</v>
      </c>
      <c r="C53" s="25">
        <v>2.888953216003818E-2</v>
      </c>
      <c r="D53" s="25">
        <v>-1.2609063009094956E-2</v>
      </c>
      <c r="E53" s="25">
        <v>3.1181497773609661E-2</v>
      </c>
      <c r="F53" s="25">
        <v>7.6135378751523994E-3</v>
      </c>
      <c r="G53" s="25">
        <v>1.5926597477533482E-2</v>
      </c>
      <c r="H53" s="25">
        <v>1.3839135899380853E-2</v>
      </c>
      <c r="I53" s="25">
        <v>2.367779686705351E-2</v>
      </c>
      <c r="J53" s="25">
        <v>4.9285485276162264E-2</v>
      </c>
      <c r="K53" s="25">
        <v>2.2256304077292465E-2</v>
      </c>
      <c r="L53" s="25">
        <v>3.0746998734073994E-2</v>
      </c>
      <c r="M53" s="25">
        <v>9.1945703616544434E-3</v>
      </c>
      <c r="N53" s="45">
        <f>LN('ESG FOND NOK '!M54/'ESG FOND NOK '!M53)</f>
        <v>9.1945703616544434E-3</v>
      </c>
      <c r="P53" s="49">
        <v>8.3082322063827863E-3</v>
      </c>
      <c r="Q53" s="25">
        <v>2.6748698826704845E-2</v>
      </c>
      <c r="R53" s="25">
        <v>-1.4749896342428289E-2</v>
      </c>
      <c r="S53" s="25">
        <v>2.9040664440276327E-2</v>
      </c>
      <c r="T53" s="25">
        <v>5.4727045418190654E-3</v>
      </c>
      <c r="U53" s="25">
        <v>1.3785764144200149E-2</v>
      </c>
      <c r="V53" s="25">
        <v>1.169830256604752E-2</v>
      </c>
      <c r="W53" s="25">
        <v>2.1536963533720175E-2</v>
      </c>
      <c r="X53" s="25">
        <v>4.7144651942828929E-2</v>
      </c>
      <c r="Y53" s="25">
        <v>2.011547074395913E-2</v>
      </c>
      <c r="Z53" s="25">
        <v>2.8606165400740659E-2</v>
      </c>
      <c r="AA53" s="25">
        <v>7.0537370283211102E-3</v>
      </c>
      <c r="AB53" s="32">
        <f t="shared" si="0"/>
        <v>9.1945703616544434E-3</v>
      </c>
      <c r="AI53" s="278"/>
      <c r="AJ53" s="279" t="s">
        <v>172</v>
      </c>
      <c r="AK53" s="229" t="e">
        <f>(AK52-1)/'CAPM regressions (finale1)'!#REF!</f>
        <v>#REF!</v>
      </c>
      <c r="AL53" s="229" t="e">
        <f>(AL52-1)/'CAPM regressions (finale1)'!#REF!</f>
        <v>#REF!</v>
      </c>
      <c r="AM53" s="229" t="e">
        <f>(AM52-1)/'CAPM regressions (finale1)'!#REF!</f>
        <v>#REF!</v>
      </c>
      <c r="AN53" s="229" t="e">
        <f>(AN52-1)/'CAPM regressions (finale1)'!#REF!</f>
        <v>#REF!</v>
      </c>
      <c r="AO53" s="229" t="e">
        <f>(AO52-1)/'CAPM regressions (finale1)'!#REF!</f>
        <v>#REF!</v>
      </c>
      <c r="AP53" s="229" t="e">
        <f>(AP52-1)/'CAPM regressions (finale1)'!#REF!</f>
        <v>#REF!</v>
      </c>
      <c r="AQ53" s="229" t="e">
        <f>(AQ52-1)/'CAPM regressions (finale1)'!#REF!</f>
        <v>#REF!</v>
      </c>
      <c r="AR53" s="229" t="e">
        <f>(AR52-1)/'CAPM regressions (finale1)'!#REF!</f>
        <v>#REF!</v>
      </c>
      <c r="AS53" s="229" t="e">
        <f>(AS52-1)/'CAPM regressions (finale1)'!#REF!</f>
        <v>#REF!</v>
      </c>
      <c r="AT53" s="229" t="e">
        <f>(AT52-1)/'CAPM regressions (finale1)'!#REF!</f>
        <v>#REF!</v>
      </c>
      <c r="AU53" s="229" t="e">
        <f>(AU52-1)/'CAPM regressions (finale1)'!#REF!</f>
        <v>#REF!</v>
      </c>
      <c r="AV53" s="229" t="e">
        <f>(AV52-1)/'CAPM regressions (finale1)'!#REF!</f>
        <v>#REF!</v>
      </c>
      <c r="AW53" s="229"/>
      <c r="AX53" s="229"/>
      <c r="AY53" s="229"/>
      <c r="AZ53" s="229"/>
      <c r="BA53" s="282"/>
    </row>
    <row r="54" spans="1:53" x14ac:dyDescent="0.25">
      <c r="A54" s="9"/>
      <c r="B54" s="49">
        <v>6.8138645483377929E-3</v>
      </c>
      <c r="C54" s="25">
        <v>-5.1596278786171873E-2</v>
      </c>
      <c r="D54" s="25">
        <v>-1.8227124994126393E-3</v>
      </c>
      <c r="E54" s="25">
        <v>1.0841492001238445E-2</v>
      </c>
      <c r="F54" s="25">
        <v>-3.1535105693361293E-2</v>
      </c>
      <c r="G54" s="25">
        <v>-1.7928010907564032E-2</v>
      </c>
      <c r="H54" s="25">
        <v>-2.2404139136690572E-2</v>
      </c>
      <c r="I54" s="25">
        <v>-2.2301712984019895E-2</v>
      </c>
      <c r="J54" s="25">
        <v>-4.2957596599899256E-2</v>
      </c>
      <c r="K54" s="25">
        <v>-5.1791086123338702E-3</v>
      </c>
      <c r="L54" s="25">
        <v>1.7183101013917897E-2</v>
      </c>
      <c r="M54" s="25">
        <v>-1.7119299203291242E-2</v>
      </c>
      <c r="N54" s="45">
        <f>LN('ESG FOND NOK '!M55/'ESG FOND NOK '!M54)</f>
        <v>-1.7119299203291242E-2</v>
      </c>
      <c r="P54" s="49">
        <v>4.4996978816711254E-3</v>
      </c>
      <c r="Q54" s="25">
        <v>-5.3910445452838539E-2</v>
      </c>
      <c r="R54" s="25">
        <v>-4.1368791660793061E-3</v>
      </c>
      <c r="S54" s="25">
        <v>8.5273253345717771E-3</v>
      </c>
      <c r="T54" s="25">
        <v>-3.3849272360027959E-2</v>
      </c>
      <c r="U54" s="25">
        <v>-2.0242177574230698E-2</v>
      </c>
      <c r="V54" s="25">
        <v>-2.4718305803357238E-2</v>
      </c>
      <c r="W54" s="25">
        <v>-2.461587965068656E-2</v>
      </c>
      <c r="X54" s="25">
        <v>-4.5271763266565922E-2</v>
      </c>
      <c r="Y54" s="25">
        <v>-7.4932752790005368E-3</v>
      </c>
      <c r="Z54" s="25">
        <v>1.486893434725123E-2</v>
      </c>
      <c r="AA54" s="25">
        <v>-1.9433465869957908E-2</v>
      </c>
      <c r="AB54" s="32">
        <f t="shared" si="0"/>
        <v>-1.7119299203291242E-2</v>
      </c>
      <c r="AI54" s="274"/>
      <c r="AJ54" s="293" t="s">
        <v>70</v>
      </c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90"/>
    </row>
    <row r="55" spans="1:53" ht="15.75" thickBot="1" x14ac:dyDescent="0.3">
      <c r="A55" s="9"/>
      <c r="B55" s="49">
        <v>2.2059316544899257E-2</v>
      </c>
      <c r="C55" s="25">
        <v>2.7062696264177781E-2</v>
      </c>
      <c r="D55" s="25">
        <v>3.4003086638942616E-2</v>
      </c>
      <c r="E55" s="25">
        <v>3.4321406545880285E-3</v>
      </c>
      <c r="F55" s="25">
        <v>1.1097589379188574E-2</v>
      </c>
      <c r="G55" s="25">
        <v>6.050833558986341E-3</v>
      </c>
      <c r="H55" s="25">
        <v>4.2636810734071398E-3</v>
      </c>
      <c r="I55" s="25">
        <v>8.7623780789860481E-3</v>
      </c>
      <c r="J55" s="25">
        <v>6.330922846434528E-2</v>
      </c>
      <c r="K55" s="25">
        <v>-6.1791497299640234E-3</v>
      </c>
      <c r="L55" s="25">
        <v>-2.6373235722084463E-2</v>
      </c>
      <c r="M55" s="25">
        <v>-6.4534614009500238E-3</v>
      </c>
      <c r="N55" s="45">
        <f>LN('ESG FOND NOK '!M56/'ESG FOND NOK '!M55)</f>
        <v>-6.4534614009500238E-3</v>
      </c>
      <c r="P55" s="49">
        <v>1.977514987823259E-2</v>
      </c>
      <c r="Q55" s="25">
        <v>2.4778529597511114E-2</v>
      </c>
      <c r="R55" s="25">
        <v>3.1718919972275952E-2</v>
      </c>
      <c r="S55" s="25">
        <v>1.147973987921362E-3</v>
      </c>
      <c r="T55" s="25">
        <v>8.8134227125219074E-3</v>
      </c>
      <c r="U55" s="25">
        <v>3.7666668923196744E-3</v>
      </c>
      <c r="V55" s="25">
        <v>1.9795144067404733E-3</v>
      </c>
      <c r="W55" s="25">
        <v>6.4782114123193811E-3</v>
      </c>
      <c r="X55" s="25">
        <v>6.1025061797678616E-2</v>
      </c>
      <c r="Y55" s="25">
        <v>-8.4633163966306903E-3</v>
      </c>
      <c r="Z55" s="25">
        <v>-2.865740238875113E-2</v>
      </c>
      <c r="AA55" s="25">
        <v>-8.7376280676166908E-3</v>
      </c>
      <c r="AB55" s="32">
        <f t="shared" si="0"/>
        <v>-6.4534614009500238E-3</v>
      </c>
      <c r="AI55" s="274"/>
      <c r="AJ55" s="287" t="s">
        <v>265</v>
      </c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91"/>
    </row>
    <row r="56" spans="1:53" x14ac:dyDescent="0.25">
      <c r="A56" s="9"/>
      <c r="B56" s="49">
        <v>-3.1489162325149062E-2</v>
      </c>
      <c r="C56" s="25">
        <v>-7.3901742050125563E-2</v>
      </c>
      <c r="D56" s="25">
        <v>-7.3860357619847758E-2</v>
      </c>
      <c r="E56" s="25">
        <v>-6.5594642845543324E-2</v>
      </c>
      <c r="F56" s="25">
        <v>-4.9857558747346375E-2</v>
      </c>
      <c r="G56" s="25">
        <v>-3.4863346669283576E-2</v>
      </c>
      <c r="H56" s="25">
        <v>-3.724092424329941E-2</v>
      </c>
      <c r="I56" s="25">
        <v>-3.9539193524712558E-2</v>
      </c>
      <c r="J56" s="25">
        <v>-5.0229668667986775E-2</v>
      </c>
      <c r="K56" s="25">
        <v>-7.1104461648630948E-2</v>
      </c>
      <c r="L56" s="25">
        <v>-6.7725313429635545E-2</v>
      </c>
      <c r="M56" s="25">
        <v>-9.3330087868919762E-2</v>
      </c>
      <c r="N56" s="45">
        <f>LN('ESG FOND NOK '!M57/'ESG FOND NOK '!M56)</f>
        <v>-9.3330087868919762E-2</v>
      </c>
      <c r="P56" s="49">
        <v>-3.4044995658482395E-2</v>
      </c>
      <c r="Q56" s="25">
        <v>-7.6457575383458903E-2</v>
      </c>
      <c r="R56" s="25">
        <v>-7.6416190953181085E-2</v>
      </c>
      <c r="S56" s="25">
        <v>-6.8150476178876651E-2</v>
      </c>
      <c r="T56" s="25">
        <v>-5.2413392080679709E-2</v>
      </c>
      <c r="U56" s="25">
        <v>-3.741918000261691E-2</v>
      </c>
      <c r="V56" s="25">
        <v>-3.9796757576632744E-2</v>
      </c>
      <c r="W56" s="25">
        <v>-4.2095026858045892E-2</v>
      </c>
      <c r="X56" s="25">
        <v>-5.2785502001320109E-2</v>
      </c>
      <c r="Y56" s="25">
        <v>-7.3660294981964275E-2</v>
      </c>
      <c r="Z56" s="25">
        <v>-7.0281146762968871E-2</v>
      </c>
      <c r="AA56" s="25">
        <v>-9.5885921202253088E-2</v>
      </c>
      <c r="AB56" s="32">
        <f t="shared" si="0"/>
        <v>-9.3330087868919762E-2</v>
      </c>
      <c r="AI56" s="25"/>
      <c r="AJ56" s="29"/>
      <c r="AK56" s="52"/>
      <c r="AL56"/>
      <c r="AM56"/>
      <c r="AN56"/>
      <c r="AO56"/>
      <c r="AP56"/>
      <c r="AQ56" s="9"/>
      <c r="AR56" s="9"/>
    </row>
    <row r="57" spans="1:53" x14ac:dyDescent="0.25">
      <c r="A57" s="9"/>
      <c r="B57" s="49">
        <v>2.3518832496504459E-2</v>
      </c>
      <c r="C57" s="25">
        <v>0.12216626648307279</v>
      </c>
      <c r="D57" s="25">
        <v>1.0948002919712686E-2</v>
      </c>
      <c r="E57" s="25">
        <v>6.709898757224779E-2</v>
      </c>
      <c r="F57" s="25">
        <v>9.3569844439388566E-2</v>
      </c>
      <c r="G57" s="25">
        <v>6.1505391673310185E-2</v>
      </c>
      <c r="H57" s="25">
        <v>5.5930983859301689E-2</v>
      </c>
      <c r="I57" s="25">
        <v>5.4583581390691943E-2</v>
      </c>
      <c r="J57" s="25">
        <v>7.737429630124204E-2</v>
      </c>
      <c r="K57" s="25">
        <v>6.4135565397350727E-2</v>
      </c>
      <c r="L57" s="25">
        <v>7.3490035276380553E-2</v>
      </c>
      <c r="M57" s="25">
        <v>8.1274521207172309E-2</v>
      </c>
      <c r="N57" s="45">
        <f>LN('ESG FOND NOK '!M58/'ESG FOND NOK '!M57)</f>
        <v>8.1274521207172309E-2</v>
      </c>
      <c r="P57" s="49">
        <v>2.1162999163171124E-2</v>
      </c>
      <c r="Q57" s="25">
        <v>0.11981043314973945</v>
      </c>
      <c r="R57" s="25">
        <v>8.5921695863793533E-3</v>
      </c>
      <c r="S57" s="25">
        <v>6.4743154238914455E-2</v>
      </c>
      <c r="T57" s="25">
        <v>9.1214011106055232E-2</v>
      </c>
      <c r="U57" s="25">
        <v>5.914955833997685E-2</v>
      </c>
      <c r="V57" s="25">
        <v>5.3575150525968354E-2</v>
      </c>
      <c r="W57" s="25">
        <v>5.2227748057358608E-2</v>
      </c>
      <c r="X57" s="25">
        <v>7.5018462967908706E-2</v>
      </c>
      <c r="Y57" s="25">
        <v>6.1779732064017392E-2</v>
      </c>
      <c r="Z57" s="25">
        <v>7.1134201943047218E-2</v>
      </c>
      <c r="AA57" s="25">
        <v>7.8918687873838975E-2</v>
      </c>
      <c r="AB57" s="32">
        <f t="shared" si="0"/>
        <v>8.1274521207172309E-2</v>
      </c>
      <c r="AI57" s="25"/>
      <c r="AJ57"/>
      <c r="AK57"/>
      <c r="AL57"/>
      <c r="AM57"/>
      <c r="AN57"/>
      <c r="AO57"/>
      <c r="AP57"/>
      <c r="AQ57"/>
      <c r="AR57"/>
    </row>
    <row r="58" spans="1:53" x14ac:dyDescent="0.25">
      <c r="A58" s="9"/>
      <c r="B58" s="49">
        <v>-2.5080548470117106E-2</v>
      </c>
      <c r="C58" s="25">
        <v>-7.0170044754831679E-3</v>
      </c>
      <c r="D58" s="25">
        <v>-3.5305158300643943E-2</v>
      </c>
      <c r="E58" s="25">
        <v>-5.2751372894459941E-3</v>
      </c>
      <c r="F58" s="25">
        <v>-2.9565976494353181E-2</v>
      </c>
      <c r="G58" s="25">
        <v>-1.8882605821120824E-2</v>
      </c>
      <c r="H58" s="25">
        <v>-2.188611493127024E-2</v>
      </c>
      <c r="I58" s="25">
        <v>-1.7501056223128142E-2</v>
      </c>
      <c r="J58" s="25">
        <v>3.355080593882756E-2</v>
      </c>
      <c r="K58" s="25">
        <v>-5.494448361433877E-2</v>
      </c>
      <c r="L58" s="25">
        <v>-3.8932174809108301E-2</v>
      </c>
      <c r="M58" s="25">
        <v>-3.3848036151706895E-2</v>
      </c>
      <c r="N58" s="45">
        <f>LN('ESG FOND NOK '!M59/'ESG FOND NOK '!M58)</f>
        <v>-3.3848036151706895E-2</v>
      </c>
      <c r="P58" s="49">
        <v>-2.7878048470117107E-2</v>
      </c>
      <c r="Q58" s="25">
        <v>-9.8145044754831684E-3</v>
      </c>
      <c r="R58" s="25">
        <v>-3.8102658300643945E-2</v>
      </c>
      <c r="S58" s="25">
        <v>-8.0726372894459938E-3</v>
      </c>
      <c r="T58" s="25">
        <v>-3.2363476494353179E-2</v>
      </c>
      <c r="U58" s="25">
        <v>-2.1680105821120826E-2</v>
      </c>
      <c r="V58" s="25">
        <v>-2.4683614931270241E-2</v>
      </c>
      <c r="W58" s="25">
        <v>-2.0298556223128143E-2</v>
      </c>
      <c r="X58" s="25">
        <v>3.0753305938827559E-2</v>
      </c>
      <c r="Y58" s="25">
        <v>-5.7741983614338771E-2</v>
      </c>
      <c r="Z58" s="25">
        <v>-4.1729674809108303E-2</v>
      </c>
      <c r="AA58" s="25">
        <v>-3.6645536151706896E-2</v>
      </c>
      <c r="AB58" s="32">
        <f t="shared" si="0"/>
        <v>-3.3848036151706895E-2</v>
      </c>
      <c r="AJ58"/>
      <c r="AK58"/>
      <c r="AL58"/>
      <c r="AM58"/>
      <c r="AN58"/>
      <c r="AO58"/>
      <c r="AP58"/>
      <c r="AQ58"/>
      <c r="AR58"/>
    </row>
    <row r="59" spans="1:53" ht="15.75" thickBot="1" x14ac:dyDescent="0.3">
      <c r="A59" s="9"/>
      <c r="B59" s="49">
        <v>-1.8307792007450377E-2</v>
      </c>
      <c r="C59" s="25">
        <v>-5.7838916354346397E-2</v>
      </c>
      <c r="D59" s="25">
        <v>6.0409167652810351E-3</v>
      </c>
      <c r="E59" s="25">
        <v>-1.8088144655828028E-2</v>
      </c>
      <c r="F59" s="25">
        <v>-4.3185877986774E-2</v>
      </c>
      <c r="G59" s="25">
        <v>-6.4717597541739981E-3</v>
      </c>
      <c r="H59" s="25">
        <v>-8.5730925534383516E-3</v>
      </c>
      <c r="I59" s="25">
        <v>-5.5359290713000121E-3</v>
      </c>
      <c r="J59" s="25">
        <v>-7.8943119763739689E-2</v>
      </c>
      <c r="K59" s="25">
        <v>-3.3955125495953892E-2</v>
      </c>
      <c r="L59" s="25">
        <v>-4.7423553584669147E-2</v>
      </c>
      <c r="M59" s="25">
        <v>-0.15918772309863027</v>
      </c>
      <c r="N59" s="45">
        <f>LN('ESG FOND NOK '!M60/'ESG FOND NOK '!M59)</f>
        <v>-0.15918772309863027</v>
      </c>
      <c r="P59" s="49">
        <v>-2.1067792007450376E-2</v>
      </c>
      <c r="Q59" s="25">
        <v>-6.0598916354346395E-2</v>
      </c>
      <c r="R59" s="25">
        <v>3.2809167652810352E-3</v>
      </c>
      <c r="S59" s="25">
        <v>-2.0848144655828026E-2</v>
      </c>
      <c r="T59" s="25">
        <v>-4.5945877986773999E-2</v>
      </c>
      <c r="U59" s="25">
        <v>-9.2317597541739984E-3</v>
      </c>
      <c r="V59" s="25">
        <v>-1.1333092553438352E-2</v>
      </c>
      <c r="W59" s="25">
        <v>-8.2959290713000115E-3</v>
      </c>
      <c r="X59" s="25">
        <v>-8.1703119763739687E-2</v>
      </c>
      <c r="Y59" s="25">
        <v>-3.671512549595389E-2</v>
      </c>
      <c r="Z59" s="25">
        <v>-5.0183553584669145E-2</v>
      </c>
      <c r="AA59" s="25">
        <v>-0.16194772309863029</v>
      </c>
      <c r="AB59" s="32">
        <f t="shared" si="0"/>
        <v>-0.15918772309863027</v>
      </c>
      <c r="AI59" s="52"/>
      <c r="AJ59" s="374" t="s">
        <v>71</v>
      </c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</row>
    <row r="60" spans="1:53" x14ac:dyDescent="0.25">
      <c r="A60" s="9"/>
      <c r="B60" s="49">
        <v>2.990646805542508E-2</v>
      </c>
      <c r="C60" s="25">
        <v>-2.4421439785514516E-3</v>
      </c>
      <c r="D60" s="25">
        <v>2.4056368744693381E-2</v>
      </c>
      <c r="E60" s="25">
        <v>1.4172304012781125E-2</v>
      </c>
      <c r="F60" s="25">
        <v>1.2469284284547112E-3</v>
      </c>
      <c r="G60" s="25">
        <v>1.5842490055029076E-2</v>
      </c>
      <c r="H60" s="25">
        <v>1.7518696208973707E-2</v>
      </c>
      <c r="I60" s="25">
        <v>2.0563200757805149E-2</v>
      </c>
      <c r="J60" s="25">
        <v>-4.6187653771965022E-2</v>
      </c>
      <c r="K60" s="25">
        <v>3.233115955330107E-2</v>
      </c>
      <c r="L60" s="25">
        <v>5.611364955051797E-3</v>
      </c>
      <c r="M60" s="25">
        <v>5.4804518065622219E-2</v>
      </c>
      <c r="N60" s="45">
        <f>LN('ESG FOND NOK '!M61/'ESG FOND NOK '!M60)</f>
        <v>5.4804518065622219E-2</v>
      </c>
      <c r="P60" s="49">
        <v>2.6963134722091747E-2</v>
      </c>
      <c r="Q60" s="25">
        <v>-5.385477311884785E-3</v>
      </c>
      <c r="R60" s="25">
        <v>2.1113035411360049E-2</v>
      </c>
      <c r="S60" s="25">
        <v>1.1228970679447793E-2</v>
      </c>
      <c r="T60" s="25">
        <v>-1.6964049048786218E-3</v>
      </c>
      <c r="U60" s="25">
        <v>1.2899156721695743E-2</v>
      </c>
      <c r="V60" s="25">
        <v>1.4575362875640374E-2</v>
      </c>
      <c r="W60" s="25">
        <v>1.7619867424471816E-2</v>
      </c>
      <c r="X60" s="25">
        <v>-4.9130987105298354E-2</v>
      </c>
      <c r="Y60" s="25">
        <v>2.9387826219967737E-2</v>
      </c>
      <c r="Z60" s="25">
        <v>2.668031621718464E-3</v>
      </c>
      <c r="AA60" s="25">
        <v>5.1861184732288887E-2</v>
      </c>
      <c r="AB60" s="32">
        <f t="shared" si="0"/>
        <v>5.4804518065622219E-2</v>
      </c>
      <c r="AJ60" s="263"/>
      <c r="AK60" s="264" t="s">
        <v>62</v>
      </c>
      <c r="AL60" s="264" t="s">
        <v>63</v>
      </c>
      <c r="AM60" s="264" t="s">
        <v>56</v>
      </c>
      <c r="AN60" s="264" t="s">
        <v>57</v>
      </c>
      <c r="AO60" s="264" t="s">
        <v>64</v>
      </c>
      <c r="AP60" s="264" t="s">
        <v>60</v>
      </c>
      <c r="AQ60" s="264" t="s">
        <v>59</v>
      </c>
      <c r="AR60" s="265" t="s">
        <v>165</v>
      </c>
      <c r="AS60" s="229" t="s">
        <v>58</v>
      </c>
      <c r="AT60" s="229" t="s">
        <v>61</v>
      </c>
      <c r="AU60" s="229" t="s">
        <v>65</v>
      </c>
      <c r="AV60" s="229" t="s">
        <v>66</v>
      </c>
    </row>
    <row r="61" spans="1:53" x14ac:dyDescent="0.25">
      <c r="A61" s="9"/>
      <c r="B61" s="49">
        <v>3.6726220351467415E-2</v>
      </c>
      <c r="C61" s="25">
        <v>8.3411525357183575E-2</v>
      </c>
      <c r="D61" s="25">
        <v>6.7853257717478091E-2</v>
      </c>
      <c r="E61" s="25">
        <v>7.7385448521778743E-3</v>
      </c>
      <c r="F61" s="25">
        <v>2.9529785505002137E-2</v>
      </c>
      <c r="G61" s="25">
        <v>3.0392995378520454E-2</v>
      </c>
      <c r="H61" s="25">
        <v>2.6854253674947016E-2</v>
      </c>
      <c r="I61" s="25">
        <v>2.5307039026886323E-2</v>
      </c>
      <c r="J61" s="25">
        <v>2.8899938844825675E-2</v>
      </c>
      <c r="K61" s="25">
        <v>5.9114142837787854E-2</v>
      </c>
      <c r="L61" s="25">
        <v>4.6041553988342497E-2</v>
      </c>
      <c r="M61" s="25">
        <v>3.9979451045751548E-2</v>
      </c>
      <c r="N61" s="45">
        <f>LN('ESG FOND NOK '!M62/'ESG FOND NOK '!M61)</f>
        <v>3.9979451045751548E-2</v>
      </c>
      <c r="P61" s="49">
        <v>3.4088720351467414E-2</v>
      </c>
      <c r="Q61" s="25">
        <v>8.0774025357183574E-2</v>
      </c>
      <c r="R61" s="25">
        <v>6.521575771747809E-2</v>
      </c>
      <c r="S61" s="25">
        <v>5.1010448521778742E-3</v>
      </c>
      <c r="T61" s="25">
        <v>2.6892285505002136E-2</v>
      </c>
      <c r="U61" s="25">
        <v>2.7755495378520453E-2</v>
      </c>
      <c r="V61" s="25">
        <v>2.4216753674947016E-2</v>
      </c>
      <c r="W61" s="25">
        <v>2.2669539026886322E-2</v>
      </c>
      <c r="X61" s="25">
        <v>2.6262438844825674E-2</v>
      </c>
      <c r="Y61" s="25">
        <v>5.6476642837787853E-2</v>
      </c>
      <c r="Z61" s="25">
        <v>4.3404053988342496E-2</v>
      </c>
      <c r="AA61" s="25">
        <v>3.7341951045751547E-2</v>
      </c>
      <c r="AB61" s="32">
        <f t="shared" si="0"/>
        <v>3.9979451045751548E-2</v>
      </c>
      <c r="AJ61" s="266" t="s">
        <v>72</v>
      </c>
      <c r="AK61" s="267">
        <f t="shared" ref="AK61:AV61" si="10">AK23</f>
        <v>6.8254913244393936E-2</v>
      </c>
      <c r="AL61" s="267">
        <f t="shared" si="10"/>
        <v>6.9903241479372685E-2</v>
      </c>
      <c r="AM61" s="267">
        <f t="shared" si="10"/>
        <v>2.032147572877268E-3</v>
      </c>
      <c r="AN61" s="267">
        <f t="shared" si="10"/>
        <v>7.7284071030709653E-2</v>
      </c>
      <c r="AO61" s="267">
        <f t="shared" si="10"/>
        <v>4.8950576793043959E-2</v>
      </c>
      <c r="AP61" s="267">
        <f t="shared" si="10"/>
        <v>8.5190974957800147E-2</v>
      </c>
      <c r="AQ61" s="267">
        <f t="shared" si="10"/>
        <v>6.6365464047963535E-2</v>
      </c>
      <c r="AR61" s="268">
        <f t="shared" si="10"/>
        <v>6.9069359697182087E-2</v>
      </c>
      <c r="AS61" s="231">
        <f t="shared" si="10"/>
        <v>5.7432645775187863E-2</v>
      </c>
      <c r="AT61" s="231">
        <f t="shared" si="10"/>
        <v>5.8913832829837379E-2</v>
      </c>
      <c r="AU61" s="231">
        <f t="shared" si="10"/>
        <v>4.9205222657600092E-2</v>
      </c>
      <c r="AV61" s="231">
        <f t="shared" si="10"/>
        <v>8.6088005918766274E-3</v>
      </c>
    </row>
    <row r="62" spans="1:53" x14ac:dyDescent="0.25">
      <c r="A62" s="9"/>
      <c r="B62" s="49">
        <v>-5.3922448098559742E-2</v>
      </c>
      <c r="C62" s="25">
        <v>-5.4352486443832566E-2</v>
      </c>
      <c r="D62" s="25">
        <v>-9.7322193099311973E-3</v>
      </c>
      <c r="E62" s="25">
        <v>-2.544559534629352E-2</v>
      </c>
      <c r="F62" s="25">
        <v>-4.941114211837485E-2</v>
      </c>
      <c r="G62" s="25">
        <v>-5.7056574322514229E-2</v>
      </c>
      <c r="H62" s="25">
        <v>-5.8577815218559676E-2</v>
      </c>
      <c r="I62" s="25">
        <v>-5.7646464335060953E-2</v>
      </c>
      <c r="J62" s="25">
        <v>-7.5126769042821326E-2</v>
      </c>
      <c r="K62" s="25">
        <v>-3.6246712991237088E-3</v>
      </c>
      <c r="L62" s="25">
        <v>1.7188605178684285E-2</v>
      </c>
      <c r="M62" s="25">
        <v>4.4923989628299641E-3</v>
      </c>
      <c r="N62" s="45">
        <f>LN('ESG FOND NOK '!M63/'ESG FOND NOK '!M62)</f>
        <v>4.4923989628299641E-3</v>
      </c>
      <c r="P62" s="49">
        <v>-5.6608281431893073E-2</v>
      </c>
      <c r="Q62" s="25">
        <v>-5.7038319777165898E-2</v>
      </c>
      <c r="R62" s="25">
        <v>-1.2418052643264531E-2</v>
      </c>
      <c r="S62" s="25">
        <v>-2.8131428679626855E-2</v>
      </c>
      <c r="T62" s="25">
        <v>-5.2096975451708182E-2</v>
      </c>
      <c r="U62" s="25">
        <v>-5.9742407655847561E-2</v>
      </c>
      <c r="V62" s="25">
        <v>-6.1263648551893007E-2</v>
      </c>
      <c r="W62" s="25">
        <v>-6.0332297668394284E-2</v>
      </c>
      <c r="X62" s="25">
        <v>-7.7812602376154658E-2</v>
      </c>
      <c r="Y62" s="25">
        <v>-6.3105046324570422E-3</v>
      </c>
      <c r="Z62" s="25">
        <v>1.4502771845350952E-2</v>
      </c>
      <c r="AA62" s="25">
        <v>1.8065656294966306E-3</v>
      </c>
      <c r="AB62" s="32">
        <f t="shared" si="0"/>
        <v>4.4923989628299641E-3</v>
      </c>
      <c r="AJ62" s="266" t="s">
        <v>258</v>
      </c>
      <c r="AK62" s="267">
        <f t="shared" ref="AK62:AV62" si="11">AK25</f>
        <v>0.50064651441331975</v>
      </c>
      <c r="AL62" s="267">
        <f t="shared" si="11"/>
        <v>0.56068613555829205</v>
      </c>
      <c r="AM62" s="267">
        <f t="shared" si="11"/>
        <v>0.54787963853451316</v>
      </c>
      <c r="AN62" s="267">
        <f t="shared" si="11"/>
        <v>0.61872303031917197</v>
      </c>
      <c r="AO62" s="267">
        <f t="shared" si="11"/>
        <v>0.68481563063193007</v>
      </c>
      <c r="AP62" s="267">
        <f t="shared" si="11"/>
        <v>0.58840718359943656</v>
      </c>
      <c r="AQ62" s="267">
        <f t="shared" si="11"/>
        <v>0.59652275149276768</v>
      </c>
      <c r="AR62" s="268">
        <f t="shared" si="11"/>
        <v>0.58023325333659947</v>
      </c>
      <c r="AS62" s="231">
        <f t="shared" si="11"/>
        <v>0.66308410421664588</v>
      </c>
      <c r="AT62" s="231">
        <f t="shared" si="11"/>
        <v>0.60839620242412762</v>
      </c>
      <c r="AU62" s="231">
        <f t="shared" si="11"/>
        <v>0.61126582900133863</v>
      </c>
      <c r="AV62" s="231">
        <f t="shared" si="11"/>
        <v>0.91790956881333752</v>
      </c>
    </row>
    <row r="63" spans="1:53" ht="15.75" thickBot="1" x14ac:dyDescent="0.3">
      <c r="A63" s="9"/>
      <c r="B63" s="50">
        <v>7.0118629201434954E-2</v>
      </c>
      <c r="C63" s="22">
        <v>0.111441797117873</v>
      </c>
      <c r="D63" s="22">
        <v>0.11987604660075322</v>
      </c>
      <c r="E63" s="22">
        <v>7.3211861044478424E-2</v>
      </c>
      <c r="F63" s="22">
        <v>9.4354974847333739E-2</v>
      </c>
      <c r="G63" s="22">
        <v>8.7311907354080134E-2</v>
      </c>
      <c r="H63" s="22">
        <v>8.4201726443297195E-2</v>
      </c>
      <c r="I63" s="22">
        <v>8.1252655040940702E-2</v>
      </c>
      <c r="J63" s="22">
        <v>0.1232596854559166</v>
      </c>
      <c r="K63" s="22">
        <v>6.1563263931897871E-2</v>
      </c>
      <c r="L63" s="22">
        <v>5.1535012917944704E-2</v>
      </c>
      <c r="M63" s="22">
        <v>3.0404281733892771E-2</v>
      </c>
      <c r="N63" s="67">
        <f>LN('ESG FOND NOK '!M64/'ESG FOND NOK '!M63)</f>
        <v>3.0404281733892771E-2</v>
      </c>
      <c r="P63" s="50">
        <v>6.7642795868101624E-2</v>
      </c>
      <c r="Q63" s="22">
        <v>0.10896596378453967</v>
      </c>
      <c r="R63" s="22">
        <v>0.1174002132674199</v>
      </c>
      <c r="S63" s="22">
        <v>7.0736027711145094E-2</v>
      </c>
      <c r="T63" s="22">
        <v>9.1879141514000409E-2</v>
      </c>
      <c r="U63" s="22">
        <v>8.4836074020746804E-2</v>
      </c>
      <c r="V63" s="22">
        <v>8.1725893109963865E-2</v>
      </c>
      <c r="W63" s="22">
        <v>7.8776821707607372E-2</v>
      </c>
      <c r="X63" s="22">
        <v>0.12078385212258327</v>
      </c>
      <c r="Y63" s="22">
        <v>5.9087430598564541E-2</v>
      </c>
      <c r="Z63" s="22">
        <v>4.9059179584611368E-2</v>
      </c>
      <c r="AA63" s="22">
        <v>2.7928448400559438E-2</v>
      </c>
      <c r="AB63" s="31">
        <f t="shared" si="0"/>
        <v>3.0404281733892771E-2</v>
      </c>
      <c r="AJ63" s="266" t="s">
        <v>259</v>
      </c>
      <c r="AK63" s="267">
        <f t="shared" ref="AK63:AV63" si="12">AK27</f>
        <v>-5.9592624408974962E-2</v>
      </c>
      <c r="AL63" s="267">
        <f t="shared" si="12"/>
        <v>3.2060784053450121E-2</v>
      </c>
      <c r="AM63" s="267">
        <f t="shared" si="12"/>
        <v>-2.294041714633685E-2</v>
      </c>
      <c r="AN63" s="267">
        <f t="shared" si="12"/>
        <v>-7.8311088595355002E-2</v>
      </c>
      <c r="AO63" s="267">
        <f t="shared" si="12"/>
        <v>-6.4810868639896019E-2</v>
      </c>
      <c r="AP63" s="267">
        <f t="shared" si="12"/>
        <v>-7.6473860987083322E-2</v>
      </c>
      <c r="AQ63" s="267">
        <f t="shared" si="12"/>
        <v>-7.4485193589368309E-2</v>
      </c>
      <c r="AR63" s="268">
        <f t="shared" si="12"/>
        <v>-6.5409351761571879E-2</v>
      </c>
      <c r="AS63" s="231">
        <f t="shared" si="12"/>
        <v>-4.4332289637466479E-2</v>
      </c>
      <c r="AT63" s="231">
        <f t="shared" si="12"/>
        <v>-6.3237076148072738E-2</v>
      </c>
      <c r="AU63" s="231">
        <f t="shared" si="12"/>
        <v>-6.7203335702544054E-2</v>
      </c>
      <c r="AV63" s="231">
        <f t="shared" si="12"/>
        <v>-2.6939763451493435E-2</v>
      </c>
    </row>
    <row r="64" spans="1:53" x14ac:dyDescent="0.25">
      <c r="A64" s="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J64" s="266" t="s">
        <v>73</v>
      </c>
      <c r="AK64" s="242">
        <f t="shared" ref="AK64:AV64" si="13">(AK21-$BA$21)/AK22</f>
        <v>0.77476525704423338</v>
      </c>
      <c r="AL64" s="242">
        <f t="shared" si="13"/>
        <v>0.691041744663068</v>
      </c>
      <c r="AM64" s="242">
        <f t="shared" si="13"/>
        <v>0.21955331857363808</v>
      </c>
      <c r="AN64" s="242">
        <f t="shared" si="13"/>
        <v>0.74904641836390895</v>
      </c>
      <c r="AO64" s="242">
        <f t="shared" si="13"/>
        <v>0.52372937066203329</v>
      </c>
      <c r="AP64" s="242">
        <f t="shared" si="13"/>
        <v>0.91148197013111376</v>
      </c>
      <c r="AQ64" s="242">
        <f t="shared" si="13"/>
        <v>0.74972878624450257</v>
      </c>
      <c r="AR64" s="269">
        <f t="shared" si="13"/>
        <v>0.78338266879692131</v>
      </c>
      <c r="AS64" s="229">
        <f t="shared" si="13"/>
        <v>0.70539292620928862</v>
      </c>
      <c r="AT64" s="229">
        <f t="shared" si="13"/>
        <v>0.66202089588936164</v>
      </c>
      <c r="AU64" s="229">
        <f t="shared" si="13"/>
        <v>0.54690121625033805</v>
      </c>
      <c r="AV64" s="229">
        <f t="shared" si="13"/>
        <v>0.36268904310132155</v>
      </c>
    </row>
    <row r="65" spans="36:48" x14ac:dyDescent="0.25">
      <c r="AJ65" s="266" t="s">
        <v>74</v>
      </c>
      <c r="AK65" s="267">
        <f t="shared" ref="AK65:AV65" si="14">(AK21-$BA$21)/AK62</f>
        <v>0.18154418076148723</v>
      </c>
      <c r="AL65" s="267">
        <f t="shared" si="14"/>
        <v>0.28657076924824493</v>
      </c>
      <c r="AM65" s="267">
        <f t="shared" si="14"/>
        <v>5.296466979493978E-2</v>
      </c>
      <c r="AN65" s="267">
        <f t="shared" si="14"/>
        <v>0.16972449405082221</v>
      </c>
      <c r="AO65" s="267">
        <f t="shared" si="14"/>
        <v>0.11796923235890056</v>
      </c>
      <c r="AP65" s="267">
        <f t="shared" si="14"/>
        <v>0.19386314135173668</v>
      </c>
      <c r="AQ65" s="267">
        <f t="shared" si="14"/>
        <v>0.15615865823638916</v>
      </c>
      <c r="AR65" s="268">
        <f t="shared" si="14"/>
        <v>0.16457823078096628</v>
      </c>
      <c r="AS65" s="231">
        <f t="shared" si="14"/>
        <v>0.24200829937872109</v>
      </c>
      <c r="AT65" s="231">
        <f t="shared" si="14"/>
        <v>0.14283637916073358</v>
      </c>
      <c r="AU65" s="231">
        <f t="shared" si="14"/>
        <v>0.12618441874405725</v>
      </c>
      <c r="AV65" s="231">
        <f t="shared" si="14"/>
        <v>6.3813836217801581E-2</v>
      </c>
    </row>
    <row r="66" spans="36:48" x14ac:dyDescent="0.25">
      <c r="AJ66" s="266" t="s">
        <v>179</v>
      </c>
      <c r="AK66" s="243">
        <f>AK64*$AX$22+$BA$21</f>
        <v>0.15597269306796252</v>
      </c>
      <c r="AL66" s="243">
        <f>AL64*$AW$22+$BA$21</f>
        <v>0.22751084932660867</v>
      </c>
      <c r="AM66" s="243">
        <f t="shared" ref="AM66:AR66" si="15">AM64*$AX$22+$BA$21</f>
        <v>5.6537566964287148E-2</v>
      </c>
      <c r="AN66" s="243">
        <f t="shared" si="15"/>
        <v>0.15136660341062785</v>
      </c>
      <c r="AO66" s="243">
        <f t="shared" si="15"/>
        <v>0.11101367239610427</v>
      </c>
      <c r="AP66" s="243">
        <f t="shared" si="15"/>
        <v>0.18045783588337397</v>
      </c>
      <c r="AQ66" s="243">
        <f t="shared" si="15"/>
        <v>0.15148881140284581</v>
      </c>
      <c r="AR66" s="270">
        <f t="shared" si="15"/>
        <v>0.15751601979590751</v>
      </c>
      <c r="AS66" s="230">
        <f>AS64*$AW$22+$BA$21</f>
        <v>0.2318781207395218</v>
      </c>
      <c r="AT66" s="230">
        <f>AT64*$AX$22+$BA$21</f>
        <v>0.13578085461471442</v>
      </c>
      <c r="AU66" s="230">
        <f>AU64*$AX$22+$BA$21</f>
        <v>0.11516361087630864</v>
      </c>
      <c r="AV66" s="230">
        <f>AV64*AY22+BA21</f>
        <v>7.9753659815405581E-2</v>
      </c>
    </row>
    <row r="67" spans="36:48" x14ac:dyDescent="0.25">
      <c r="AJ67" s="266" t="s">
        <v>75</v>
      </c>
      <c r="AK67" s="267">
        <f>(AK21-$AX$21)/AK68</f>
        <v>0.33496669718063582</v>
      </c>
      <c r="AL67" s="267">
        <f>(AL21-$AW$21)/AL68</f>
        <v>7.6313562408300032E-3</v>
      </c>
      <c r="AM67" s="267">
        <f t="shared" ref="AM67:AR67" si="16">(AM21-$AX$21)/AM68</f>
        <v>-0.16966279187975195</v>
      </c>
      <c r="AN67" s="267">
        <f t="shared" si="16"/>
        <v>0.38076074578310187</v>
      </c>
      <c r="AO67" s="267">
        <f t="shared" si="16"/>
        <v>0.18955340558660952</v>
      </c>
      <c r="AP67" s="267">
        <f t="shared" si="16"/>
        <v>0.50175310733594158</v>
      </c>
      <c r="AQ67" s="267">
        <f t="shared" si="16"/>
        <v>0.33457098611131708</v>
      </c>
      <c r="AR67" s="268">
        <f t="shared" si="16"/>
        <v>0.36027690310695309</v>
      </c>
      <c r="AS67" s="231">
        <f>(AS21-$AW$21)/AS68</f>
        <v>6.8942207371076678E-3</v>
      </c>
      <c r="AT67" s="231">
        <f>(AT21-$AX$21)/AT68</f>
        <v>0.26914762671484821</v>
      </c>
      <c r="AU67" s="231">
        <f>(AU21-$AX$21)/AU68</f>
        <v>0.18139161864513226</v>
      </c>
      <c r="AV67" s="231">
        <f>(AV21-$AY$21)/AV68</f>
        <v>1.6055246587827809E-2</v>
      </c>
    </row>
    <row r="68" spans="36:48" ht="15.75" thickBot="1" x14ac:dyDescent="0.3">
      <c r="AJ68" s="271" t="s">
        <v>76</v>
      </c>
      <c r="AK68" s="272">
        <f>_xlfn.STDEV.S(P3:P63)*SQRT(12)</f>
        <v>0.11773979519266313</v>
      </c>
      <c r="AL68" s="272">
        <f>_xlfn.STDEV.S(Q3:Q63)*SQRT(12)</f>
        <v>0.23292503823327207</v>
      </c>
      <c r="AM68" s="272">
        <f>_xlfn.STDEV.S(R3:R63)*SQRT(12)</f>
        <v>0.13221689091027541</v>
      </c>
      <c r="AN68" s="272">
        <f>_xlfn.STDEV.S(S3:S63)*SQRT(12)</f>
        <v>0.14067075685678701</v>
      </c>
      <c r="AO68" s="272">
        <f>_xlfn.STDEV.S(T3:T63)*SQRT(12)</f>
        <v>0.15476705983935227</v>
      </c>
      <c r="AP68" s="272">
        <f>_xlfn.STDEV.S(U9:U63)*SQRT(12)</f>
        <v>0.12480224457631356</v>
      </c>
      <c r="AQ68" s="272">
        <f t="shared" ref="AQ68:AV68" si="17">_xlfn.STDEV.S(V3:V63)*SQRT(12)</f>
        <v>0.12464213343013984</v>
      </c>
      <c r="AR68" s="273">
        <f t="shared" si="17"/>
        <v>0.12224822326036686</v>
      </c>
      <c r="AS68" s="231">
        <f t="shared" si="17"/>
        <v>0.22818143441033337</v>
      </c>
      <c r="AT68" s="231">
        <f t="shared" si="17"/>
        <v>0.13171418263744261</v>
      </c>
      <c r="AU68" s="231">
        <f t="shared" si="17"/>
        <v>0.1415813615569057</v>
      </c>
      <c r="AV68" s="231">
        <f t="shared" si="17"/>
        <v>0.16204352004357869</v>
      </c>
    </row>
  </sheetData>
  <mergeCells count="8">
    <mergeCell ref="B1:N1"/>
    <mergeCell ref="P1:AB1"/>
    <mergeCell ref="AJ1:BA1"/>
    <mergeCell ref="BD1:BQ1"/>
    <mergeCell ref="AJ59:AV59"/>
    <mergeCell ref="AJ19:BA19"/>
    <mergeCell ref="AJ33:BA33"/>
    <mergeCell ref="AJ46:BA4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EF34F-E239-447E-B357-20971E2A8C19}">
  <dimension ref="A1:H16"/>
  <sheetViews>
    <sheetView tabSelected="1" workbookViewId="0">
      <selection activeCell="F16" sqref="F16"/>
    </sheetView>
  </sheetViews>
  <sheetFormatPr defaultRowHeight="15" x14ac:dyDescent="0.25"/>
  <cols>
    <col min="1" max="1" width="52" customWidth="1"/>
    <col min="6" max="6" width="55.5703125" bestFit="1" customWidth="1"/>
  </cols>
  <sheetData>
    <row r="1" spans="1:8" x14ac:dyDescent="0.25">
      <c r="A1" t="s">
        <v>275</v>
      </c>
      <c r="F1" t="s">
        <v>276</v>
      </c>
    </row>
    <row r="3" spans="1:8" ht="15.75" thickBot="1" x14ac:dyDescent="0.3"/>
    <row r="4" spans="1:8" x14ac:dyDescent="0.25">
      <c r="A4" s="244" t="s">
        <v>287</v>
      </c>
      <c r="B4" s="245" t="s">
        <v>288</v>
      </c>
      <c r="F4" s="244" t="s">
        <v>289</v>
      </c>
      <c r="G4" s="245" t="s">
        <v>288</v>
      </c>
    </row>
    <row r="5" spans="1:8" x14ac:dyDescent="0.25">
      <c r="A5" s="246" t="s">
        <v>277</v>
      </c>
      <c r="B5" s="251">
        <v>0.51646373999999995</v>
      </c>
      <c r="C5" t="str">
        <f>IF(ABS(B5)&gt;0.05,"Not significant","Significant")</f>
        <v>Not significant</v>
      </c>
      <c r="F5" s="246" t="s">
        <v>277</v>
      </c>
      <c r="G5" s="251">
        <v>0.13804654428177993</v>
      </c>
      <c r="H5" t="str">
        <f>IF(ABS(G5)&gt;0.05,"Not significant","Significant")</f>
        <v>Not significant</v>
      </c>
    </row>
    <row r="6" spans="1:8" x14ac:dyDescent="0.25">
      <c r="A6" s="247" t="s">
        <v>278</v>
      </c>
      <c r="B6" s="248">
        <v>0.39200485000000002</v>
      </c>
      <c r="C6" t="str">
        <f t="shared" ref="C6:C16" si="0">IF(ABS(B6)&gt;0.05,"Not significant","Significant")</f>
        <v>Not significant</v>
      </c>
      <c r="F6" s="247" t="s">
        <v>278</v>
      </c>
      <c r="G6" s="248">
        <v>0.61541229992117397</v>
      </c>
      <c r="H6" t="str">
        <f t="shared" ref="H6:H16" si="1">IF(ABS(G6)&gt;0.05,"Not significant","Significant")</f>
        <v>Not significant</v>
      </c>
    </row>
    <row r="7" spans="1:8" x14ac:dyDescent="0.25">
      <c r="A7" s="246" t="s">
        <v>254</v>
      </c>
      <c r="B7" s="251">
        <v>0.41837665000000002</v>
      </c>
      <c r="C7" t="str">
        <f t="shared" si="0"/>
        <v>Not significant</v>
      </c>
      <c r="F7" s="246" t="s">
        <v>254</v>
      </c>
      <c r="G7" s="251">
        <v>0.86797147326337254</v>
      </c>
      <c r="H7" t="str">
        <f t="shared" si="1"/>
        <v>Not significant</v>
      </c>
    </row>
    <row r="8" spans="1:8" x14ac:dyDescent="0.25">
      <c r="A8" s="247" t="s">
        <v>279</v>
      </c>
      <c r="B8" s="248">
        <v>0.53758099000000004</v>
      </c>
      <c r="C8" t="str">
        <f t="shared" si="0"/>
        <v>Not significant</v>
      </c>
      <c r="F8" s="247" t="s">
        <v>279</v>
      </c>
      <c r="G8" s="248">
        <v>0.36587793580245864</v>
      </c>
      <c r="H8" t="str">
        <f t="shared" si="1"/>
        <v>Not significant</v>
      </c>
    </row>
    <row r="9" spans="1:8" x14ac:dyDescent="0.25">
      <c r="A9" s="246" t="s">
        <v>280</v>
      </c>
      <c r="B9" s="251">
        <v>0.83903280000000002</v>
      </c>
      <c r="C9" t="str">
        <f t="shared" si="0"/>
        <v>Not significant</v>
      </c>
      <c r="F9" s="246" t="s">
        <v>280</v>
      </c>
      <c r="G9" s="251">
        <v>0.80035423160335684</v>
      </c>
      <c r="H9" t="str">
        <f t="shared" si="1"/>
        <v>Not significant</v>
      </c>
    </row>
    <row r="10" spans="1:8" x14ac:dyDescent="0.25">
      <c r="A10" s="247" t="s">
        <v>281</v>
      </c>
      <c r="B10" s="248">
        <v>0.65098095</v>
      </c>
      <c r="C10" t="str">
        <f t="shared" si="0"/>
        <v>Not significant</v>
      </c>
      <c r="F10" s="247" t="s">
        <v>281</v>
      </c>
      <c r="G10" s="248">
        <v>0.25423792290964886</v>
      </c>
      <c r="H10" t="str">
        <f t="shared" si="1"/>
        <v>Not significant</v>
      </c>
    </row>
    <row r="11" spans="1:8" x14ac:dyDescent="0.25">
      <c r="A11" s="246" t="s">
        <v>282</v>
      </c>
      <c r="B11" s="251">
        <v>0.61198300000000005</v>
      </c>
      <c r="C11" t="str">
        <f t="shared" si="0"/>
        <v>Not significant</v>
      </c>
      <c r="F11" s="246" t="s">
        <v>282</v>
      </c>
      <c r="G11" s="251">
        <v>0.50692779848153646</v>
      </c>
      <c r="H11" t="str">
        <f t="shared" si="1"/>
        <v>Not significant</v>
      </c>
    </row>
    <row r="12" spans="1:8" x14ac:dyDescent="0.25">
      <c r="A12" s="247" t="s">
        <v>165</v>
      </c>
      <c r="B12" s="248">
        <v>0.70524262999999998</v>
      </c>
      <c r="C12" t="str">
        <f t="shared" si="0"/>
        <v>Not significant</v>
      </c>
      <c r="F12" s="247" t="s">
        <v>286</v>
      </c>
      <c r="G12" s="248">
        <v>0.45983915482277005</v>
      </c>
      <c r="H12" t="str">
        <f t="shared" si="1"/>
        <v>Not significant</v>
      </c>
    </row>
    <row r="13" spans="1:8" x14ac:dyDescent="0.25">
      <c r="A13" s="246" t="s">
        <v>283</v>
      </c>
      <c r="B13" s="251">
        <v>0.90082865999999995</v>
      </c>
      <c r="C13" t="str">
        <f t="shared" si="0"/>
        <v>Not significant</v>
      </c>
      <c r="F13" s="246" t="s">
        <v>283</v>
      </c>
      <c r="G13" s="251">
        <v>0.70398606387453788</v>
      </c>
      <c r="H13" t="str">
        <f t="shared" si="1"/>
        <v>Not significant</v>
      </c>
    </row>
    <row r="14" spans="1:8" x14ac:dyDescent="0.25">
      <c r="A14" s="247" t="s">
        <v>284</v>
      </c>
      <c r="B14" s="248">
        <v>0.56002430000000003</v>
      </c>
      <c r="C14" t="str">
        <f t="shared" si="0"/>
        <v>Not significant</v>
      </c>
      <c r="F14" s="247" t="s">
        <v>284</v>
      </c>
      <c r="G14" s="248">
        <v>8.5938525669420868E-2</v>
      </c>
      <c r="H14" t="str">
        <f t="shared" si="1"/>
        <v>Not significant</v>
      </c>
    </row>
    <row r="15" spans="1:8" x14ac:dyDescent="0.25">
      <c r="A15" s="246" t="s">
        <v>285</v>
      </c>
      <c r="B15" s="251">
        <v>0.94608495999999997</v>
      </c>
      <c r="C15" t="str">
        <f t="shared" si="0"/>
        <v>Not significant</v>
      </c>
      <c r="F15" s="246" t="s">
        <v>285</v>
      </c>
      <c r="G15" s="253">
        <v>3.3927374335362094E-3</v>
      </c>
      <c r="H15" t="str">
        <f t="shared" si="1"/>
        <v>Significant</v>
      </c>
    </row>
    <row r="16" spans="1:8" ht="15.75" thickBot="1" x14ac:dyDescent="0.3">
      <c r="A16" s="249" t="s">
        <v>266</v>
      </c>
      <c r="B16" s="250">
        <v>4.7167559999999997E-2</v>
      </c>
      <c r="C16" t="str">
        <f t="shared" si="0"/>
        <v>Significant</v>
      </c>
      <c r="F16" s="249" t="s">
        <v>266</v>
      </c>
      <c r="G16" s="252">
        <v>0.1006821702665016</v>
      </c>
      <c r="H16" t="str">
        <f t="shared" si="1"/>
        <v>Not significant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8F6CA-6C0D-4086-A96F-EF035A05998C}">
  <sheetPr codeName="Sheet9">
    <tabColor rgb="FF1D7D74"/>
  </sheetPr>
  <dimension ref="A1:AB64"/>
  <sheetViews>
    <sheetView topLeftCell="M23" zoomScale="85" zoomScaleNormal="85" workbookViewId="0">
      <selection activeCell="P63" sqref="P63"/>
    </sheetView>
  </sheetViews>
  <sheetFormatPr defaultRowHeight="15" x14ac:dyDescent="0.25"/>
  <cols>
    <col min="14" max="14" width="22.42578125" bestFit="1" customWidth="1"/>
    <col min="16" max="16" width="14.5703125" bestFit="1" customWidth="1"/>
  </cols>
  <sheetData>
    <row r="1" spans="1:17" ht="15.75" thickBot="1" x14ac:dyDescent="0.3">
      <c r="A1" s="377" t="s">
        <v>33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9"/>
      <c r="O1" t="s">
        <v>209</v>
      </c>
      <c r="P1" t="s">
        <v>210</v>
      </c>
    </row>
    <row r="2" spans="1:17" x14ac:dyDescent="0.25">
      <c r="A2" s="24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27" t="s">
        <v>11</v>
      </c>
      <c r="M2" t="s">
        <v>208</v>
      </c>
      <c r="N2" t="s">
        <v>29</v>
      </c>
      <c r="O2" s="11" t="s">
        <v>18</v>
      </c>
    </row>
    <row r="3" spans="1:17" x14ac:dyDescent="0.25">
      <c r="A3" s="49">
        <v>-1.0072900510429356E-2</v>
      </c>
      <c r="B3" s="25">
        <v>-3.0263837217854032E-2</v>
      </c>
      <c r="C3" s="25">
        <v>-2.9820164389459305E-3</v>
      </c>
      <c r="D3" s="25">
        <v>-2.6700890531964155E-2</v>
      </c>
      <c r="E3" s="25">
        <v>-3.3469347489174295E-2</v>
      </c>
      <c r="F3" s="25"/>
      <c r="G3" s="25">
        <v>-1.9162507441816398E-2</v>
      </c>
      <c r="H3" s="25">
        <v>-1.607819785154161E-2</v>
      </c>
      <c r="I3" s="25">
        <v>-2.9808203926640194E-2</v>
      </c>
      <c r="J3" s="25">
        <v>7.2726421484074931E-3</v>
      </c>
      <c r="K3" s="25">
        <v>-2.2850160561397399E-2</v>
      </c>
      <c r="L3" s="26">
        <v>-1.7119636689571321E-2</v>
      </c>
      <c r="N3" s="1">
        <v>43131</v>
      </c>
      <c r="O3" s="13">
        <f>LN('ESG FOND NOK '!N4/'ESG FOND NOK '!N3)</f>
        <v>7.0756734803926857E-2</v>
      </c>
      <c r="P3" s="254">
        <v>497.81</v>
      </c>
      <c r="Q3">
        <f t="shared" ref="Q3:Q34" si="0">P4-P3</f>
        <v>-12.050000000000011</v>
      </c>
    </row>
    <row r="4" spans="1:17" x14ac:dyDescent="0.25">
      <c r="A4" s="49">
        <v>-1.0080667785229317E-2</v>
      </c>
      <c r="B4" s="25">
        <v>-2.9925026719053206E-2</v>
      </c>
      <c r="C4" s="25">
        <v>-3.1176980300091153E-2</v>
      </c>
      <c r="D4" s="25">
        <v>-2.0418215024153905E-2</v>
      </c>
      <c r="E4" s="25">
        <v>-1.810988364032691E-2</v>
      </c>
      <c r="F4" s="25"/>
      <c r="G4" s="25">
        <v>-1.6055370756309299E-2</v>
      </c>
      <c r="H4" s="25">
        <v>-1.6599081947757104E-2</v>
      </c>
      <c r="I4" s="25">
        <v>-2.9356553364865427E-2</v>
      </c>
      <c r="J4" s="25">
        <v>-1.1830299093849883E-2</v>
      </c>
      <c r="K4" s="25">
        <v>-8.2502229757185908E-3</v>
      </c>
      <c r="L4" s="26">
        <v>3.2021730431386923E-3</v>
      </c>
      <c r="N4" s="1">
        <v>43159</v>
      </c>
      <c r="O4" s="13">
        <f>LN('ESG FOND NOK '!N5/'ESG FOND NOK '!N4)</f>
        <v>-5.1577391063500809E-2</v>
      </c>
      <c r="P4" s="254">
        <v>485.76</v>
      </c>
      <c r="Q4">
        <f t="shared" si="0"/>
        <v>23.840000000000032</v>
      </c>
    </row>
    <row r="5" spans="1:17" x14ac:dyDescent="0.25">
      <c r="A5" s="49">
        <v>-3.9920564361937083E-2</v>
      </c>
      <c r="B5" s="25">
        <v>-9.8186079010421988E-4</v>
      </c>
      <c r="C5" s="25">
        <v>-2.7743586139659316E-2</v>
      </c>
      <c r="D5" s="25">
        <v>-3.5991160271040407E-2</v>
      </c>
      <c r="E5" s="25">
        <v>-5.9990312929290258E-3</v>
      </c>
      <c r="F5" s="25"/>
      <c r="G5" s="25">
        <v>-4.2141141918732958E-2</v>
      </c>
      <c r="H5" s="25">
        <v>-3.897537209124486E-2</v>
      </c>
      <c r="I5" s="25">
        <v>-2.0295583102232069E-2</v>
      </c>
      <c r="J5" s="25">
        <v>-3.4260465767643057E-2</v>
      </c>
      <c r="K5" s="25">
        <v>-1.7183823596933698E-2</v>
      </c>
      <c r="L5" s="26">
        <v>-1.7623181504973915E-2</v>
      </c>
      <c r="N5" s="1">
        <v>43189</v>
      </c>
      <c r="O5" s="13">
        <f>LN('ESG FOND NOK '!N6/'ESG FOND NOK '!N5)</f>
        <v>5.2502175346425151E-2</v>
      </c>
      <c r="P5" s="254">
        <v>509.6</v>
      </c>
      <c r="Q5">
        <f t="shared" si="0"/>
        <v>39.720000000000027</v>
      </c>
    </row>
    <row r="6" spans="1:17" x14ac:dyDescent="0.25">
      <c r="A6" s="49">
        <v>3.6325206892464178E-2</v>
      </c>
      <c r="B6" s="25">
        <v>8.6013239858692192E-2</v>
      </c>
      <c r="C6" s="25">
        <v>4.4244789850845373E-2</v>
      </c>
      <c r="D6" s="25">
        <v>1.4447244770051102E-2</v>
      </c>
      <c r="E6" s="25">
        <v>1.0869741314773562E-2</v>
      </c>
      <c r="F6" s="25"/>
      <c r="G6" s="25">
        <v>3.6039756037453102E-2</v>
      </c>
      <c r="H6" s="25">
        <v>4.2748083731504009E-2</v>
      </c>
      <c r="I6" s="25">
        <v>4.0503422979645501E-2</v>
      </c>
      <c r="J6" s="25">
        <v>7.31649990088067E-2</v>
      </c>
      <c r="K6" s="25">
        <v>3.039675861199663E-2</v>
      </c>
      <c r="L6" s="26">
        <v>4.2485459751533915E-2</v>
      </c>
      <c r="N6" s="1">
        <v>43220</v>
      </c>
      <c r="O6" s="13">
        <f>LN('ESG FOND NOK '!N7/'ESG FOND NOK '!N6)</f>
        <v>5.4853426250895919E-2</v>
      </c>
      <c r="P6" s="254">
        <v>549.32000000000005</v>
      </c>
      <c r="Q6">
        <f t="shared" si="0"/>
        <v>-0.68000000000006366</v>
      </c>
    </row>
    <row r="7" spans="1:17" x14ac:dyDescent="0.25">
      <c r="A7" s="49">
        <v>1.8265406809130122E-2</v>
      </c>
      <c r="B7" s="25">
        <v>6.6496227604303695E-2</v>
      </c>
      <c r="C7" s="25">
        <v>-1.051077028321501E-2</v>
      </c>
      <c r="D7" s="25">
        <v>2.4280012962915393E-2</v>
      </c>
      <c r="E7" s="25">
        <v>2.2612611491668672E-2</v>
      </c>
      <c r="F7" s="25"/>
      <c r="G7" s="25">
        <v>2.146620606078925E-2</v>
      </c>
      <c r="H7" s="25">
        <v>2.3790679997734172E-2</v>
      </c>
      <c r="I7" s="25">
        <v>3.1987371434357689E-2</v>
      </c>
      <c r="J7" s="25">
        <v>2.5933662734239925E-2</v>
      </c>
      <c r="K7" s="25">
        <v>4.9060171027775004E-3</v>
      </c>
      <c r="L7" s="26">
        <v>-4.2135559929954809E-3</v>
      </c>
      <c r="N7" s="1">
        <v>43251</v>
      </c>
      <c r="O7" s="13">
        <f>LN('ESG FOND NOK '!N8/'ESG FOND NOK '!N7)</f>
        <v>-2.2416511568585491E-2</v>
      </c>
      <c r="P7" s="254">
        <v>548.64</v>
      </c>
      <c r="Q7">
        <f t="shared" si="0"/>
        <v>55.710000000000036</v>
      </c>
    </row>
    <row r="8" spans="1:17" x14ac:dyDescent="0.25">
      <c r="A8" s="49">
        <v>-1.9569447726361284E-2</v>
      </c>
      <c r="B8" s="25">
        <v>-7.5041305766008246E-2</v>
      </c>
      <c r="C8" s="25">
        <v>-3.0044546465349466E-2</v>
      </c>
      <c r="D8" s="25">
        <v>-2.4159567940152848E-2</v>
      </c>
      <c r="E8" s="25">
        <v>-3.1618025039151891E-2</v>
      </c>
      <c r="F8" s="25"/>
      <c r="G8" s="25">
        <v>-6.7568704169399252E-3</v>
      </c>
      <c r="H8" s="25">
        <v>-4.1302785053612115E-3</v>
      </c>
      <c r="I8" s="25">
        <v>-4.8213250898222648E-2</v>
      </c>
      <c r="J8" s="25">
        <v>-2.5217320433209966E-3</v>
      </c>
      <c r="K8" s="25">
        <v>-2.4687461499634848E-2</v>
      </c>
      <c r="L8" s="26">
        <v>-5.1412771279500183E-3</v>
      </c>
      <c r="N8" s="1">
        <v>43280</v>
      </c>
      <c r="O8" s="13">
        <f>LN('ESG FOND NOK '!N9/'ESG FOND NOK '!N8)</f>
        <v>0.10065145885625368</v>
      </c>
      <c r="P8" s="254">
        <v>604.35</v>
      </c>
      <c r="Q8">
        <f t="shared" si="0"/>
        <v>-34.930000000000064</v>
      </c>
    </row>
    <row r="9" spans="1:17" x14ac:dyDescent="0.25">
      <c r="A9" s="49">
        <v>2.7386922038279162E-2</v>
      </c>
      <c r="B9" s="25">
        <v>5.8858214906081459E-2</v>
      </c>
      <c r="C9" s="25">
        <v>2.4437391710713012E-2</v>
      </c>
      <c r="D9" s="25">
        <v>5.4899936717874749E-3</v>
      </c>
      <c r="E9" s="25">
        <v>3.8562619905418573E-2</v>
      </c>
      <c r="F9" s="25">
        <v>3.1749830764425127E-2</v>
      </c>
      <c r="G9" s="25">
        <v>3.1770929299550964E-2</v>
      </c>
      <c r="H9" s="25">
        <v>2.940663858144147E-2</v>
      </c>
      <c r="I9" s="25">
        <v>1.3853443252695254E-2</v>
      </c>
      <c r="J9" s="25">
        <v>1.8494547625613105E-4</v>
      </c>
      <c r="K9" s="25">
        <v>1.8206942442201567E-2</v>
      </c>
      <c r="L9" s="26">
        <v>2.8517002856820284E-2</v>
      </c>
      <c r="N9" s="1">
        <v>43312</v>
      </c>
      <c r="O9" s="13">
        <f>LN('ESG FOND NOK '!N10/'ESG FOND NOK '!N9)</f>
        <v>-5.9167491094903518E-2</v>
      </c>
      <c r="P9" s="254">
        <v>569.41999999999996</v>
      </c>
      <c r="Q9">
        <f t="shared" si="0"/>
        <v>14.300000000000068</v>
      </c>
    </row>
    <row r="10" spans="1:17" x14ac:dyDescent="0.25">
      <c r="A10" s="49">
        <v>3.0922199516909093E-2</v>
      </c>
      <c r="B10" s="25">
        <v>2.0048081698409274E-2</v>
      </c>
      <c r="C10" s="25">
        <v>3.6242115505945487E-3</v>
      </c>
      <c r="D10" s="25">
        <v>3.6847513134163748E-2</v>
      </c>
      <c r="E10" s="25">
        <v>2.3634802105472443E-2</v>
      </c>
      <c r="F10" s="25">
        <v>3.7757000960380455E-2</v>
      </c>
      <c r="G10" s="25">
        <v>4.062145987255121E-2</v>
      </c>
      <c r="H10" s="25">
        <v>3.8786139042239001E-2</v>
      </c>
      <c r="I10" s="25">
        <v>4.003116675732778E-3</v>
      </c>
      <c r="J10" s="25">
        <v>1.0157546835828495E-2</v>
      </c>
      <c r="K10" s="25">
        <v>2.8957879193549294E-2</v>
      </c>
      <c r="L10" s="26">
        <v>9.2690115546813379E-3</v>
      </c>
      <c r="N10" s="1">
        <v>43343</v>
      </c>
      <c r="O10" s="13">
        <f>LN('ESG FOND NOK '!N11/'ESG FOND NOK '!N10)</f>
        <v>-1.2885677207109419E-3</v>
      </c>
      <c r="P10" s="254">
        <v>583.72</v>
      </c>
      <c r="Q10">
        <f t="shared" si="0"/>
        <v>12.779999999999973</v>
      </c>
    </row>
    <row r="11" spans="1:17" x14ac:dyDescent="0.25">
      <c r="A11" s="49">
        <v>-3.768502076223882E-2</v>
      </c>
      <c r="B11" s="25">
        <v>-5.6841782719044533E-2</v>
      </c>
      <c r="C11" s="25">
        <v>-3.2104804864515238E-2</v>
      </c>
      <c r="D11" s="25">
        <v>-3.5576863773311977E-2</v>
      </c>
      <c r="E11" s="25">
        <v>-4.2915114859399819E-2</v>
      </c>
      <c r="F11" s="25">
        <v>-2.5313223901430995E-2</v>
      </c>
      <c r="G11" s="25">
        <v>-2.404565834704165E-2</v>
      </c>
      <c r="H11" s="25">
        <v>-2.2664107472319887E-2</v>
      </c>
      <c r="I11" s="25">
        <v>-6.6073271617839824E-2</v>
      </c>
      <c r="J11" s="25">
        <v>-2.481720696398524E-2</v>
      </c>
      <c r="K11" s="25">
        <v>-2.4682253428510541E-2</v>
      </c>
      <c r="L11" s="26">
        <v>1.3995586807580477E-2</v>
      </c>
      <c r="N11" s="1">
        <v>43371</v>
      </c>
      <c r="O11" s="13">
        <f>LN('ESG FOND NOK '!N12/'ESG FOND NOK '!N11)</f>
        <v>4.8244238128849856E-2</v>
      </c>
      <c r="P11" s="254">
        <v>596.5</v>
      </c>
      <c r="Q11">
        <f t="shared" si="0"/>
        <v>-47.57000000000005</v>
      </c>
    </row>
    <row r="12" spans="1:17" x14ac:dyDescent="0.25">
      <c r="A12" s="49">
        <v>-6.7794344222308053E-2</v>
      </c>
      <c r="B12" s="25">
        <v>-6.2131091783041312E-2</v>
      </c>
      <c r="C12" s="25">
        <v>-6.287081606478144E-2</v>
      </c>
      <c r="D12" s="25">
        <v>-4.9268083696439188E-2</v>
      </c>
      <c r="E12" s="25">
        <v>-6.2445649158355682E-2</v>
      </c>
      <c r="F12" s="25">
        <v>-4.341771599909007E-2</v>
      </c>
      <c r="G12" s="25">
        <v>-5.1428903701521228E-2</v>
      </c>
      <c r="H12" s="25">
        <v>-4.9900046096299847E-2</v>
      </c>
      <c r="I12" s="25">
        <v>-8.4224801578081751E-2</v>
      </c>
      <c r="J12" s="25">
        <v>-7.0891212505820589E-2</v>
      </c>
      <c r="K12" s="25">
        <v>-7.3761860509094154E-2</v>
      </c>
      <c r="L12" s="26">
        <v>-3.3083653784623024E-2</v>
      </c>
      <c r="N12" s="1">
        <v>43404</v>
      </c>
      <c r="O12" s="13">
        <f>LN('ESG FOND NOK '!N13/'ESG FOND NOK '!N12)</f>
        <v>-0.11473308398261095</v>
      </c>
      <c r="P12" s="254">
        <v>548.92999999999995</v>
      </c>
      <c r="Q12">
        <f t="shared" si="0"/>
        <v>-110.76999999999992</v>
      </c>
    </row>
    <row r="13" spans="1:17" x14ac:dyDescent="0.25">
      <c r="A13" s="49">
        <v>4.3969161792916357E-2</v>
      </c>
      <c r="B13" s="25">
        <v>3.0101677015032385E-2</v>
      </c>
      <c r="C13" s="25">
        <v>3.9512282545055453E-3</v>
      </c>
      <c r="D13" s="25">
        <v>3.3342213073335521E-2</v>
      </c>
      <c r="E13" s="25">
        <v>5.6408650776906773E-2</v>
      </c>
      <c r="F13" s="25">
        <v>3.8352780319982828E-2</v>
      </c>
      <c r="G13" s="25">
        <v>4.1840601753365868E-2</v>
      </c>
      <c r="H13" s="25">
        <v>3.4056506976998552E-2</v>
      </c>
      <c r="I13" s="25">
        <v>6.896837122498034E-2</v>
      </c>
      <c r="J13" s="25">
        <v>1.8680754945250767E-2</v>
      </c>
      <c r="K13" s="25">
        <v>2.4074610722166424E-2</v>
      </c>
      <c r="L13" s="26">
        <v>2.0050522333554616E-2</v>
      </c>
      <c r="N13" s="1">
        <v>43434</v>
      </c>
      <c r="O13" s="13">
        <f>LN('ESG FOND NOK '!N14/'ESG FOND NOK '!N13)</f>
        <v>-0.24869302301805254</v>
      </c>
      <c r="P13" s="254">
        <v>438.16</v>
      </c>
      <c r="Q13">
        <f t="shared" si="0"/>
        <v>-47.370000000000005</v>
      </c>
    </row>
    <row r="14" spans="1:17" x14ac:dyDescent="0.25">
      <c r="A14" s="49">
        <v>-7.2913589914257879E-2</v>
      </c>
      <c r="B14" s="25">
        <v>-0.10570353232245318</v>
      </c>
      <c r="C14" s="25">
        <v>-5.6171477996397115E-2</v>
      </c>
      <c r="D14" s="25">
        <v>-7.3976757602616197E-2</v>
      </c>
      <c r="E14" s="25">
        <v>-7.173523472500723E-2</v>
      </c>
      <c r="F14" s="25">
        <v>-7.3699159770142339E-2</v>
      </c>
      <c r="G14" s="25">
        <v>-7.4753509597870874E-2</v>
      </c>
      <c r="H14" s="25">
        <v>-7.336875788370964E-2</v>
      </c>
      <c r="I14" s="25">
        <v>-8.5274479390884034E-2</v>
      </c>
      <c r="J14" s="25">
        <v>-3.5724923043078463E-2</v>
      </c>
      <c r="K14" s="25">
        <v>-2.3475255992900783E-2</v>
      </c>
      <c r="L14" s="26">
        <v>-5.6335917099684808E-2</v>
      </c>
      <c r="N14" s="1">
        <v>43465</v>
      </c>
      <c r="O14" s="13">
        <f>LN('ESG FOND NOK '!N15/'ESG FOND NOK '!N14)</f>
        <v>-0.12090492705760339</v>
      </c>
      <c r="P14" s="254">
        <v>390.79</v>
      </c>
      <c r="Q14">
        <f t="shared" si="0"/>
        <v>62.31</v>
      </c>
    </row>
    <row r="15" spans="1:17" x14ac:dyDescent="0.25">
      <c r="A15" s="49">
        <v>3.5675633586118354E-2</v>
      </c>
      <c r="B15" s="25">
        <v>0.12155019967238298</v>
      </c>
      <c r="C15" s="25">
        <v>2.9266025161335345E-2</v>
      </c>
      <c r="D15" s="25">
        <v>5.4430473627780071E-2</v>
      </c>
      <c r="E15" s="25">
        <v>5.9716359026969625E-2</v>
      </c>
      <c r="F15" s="25">
        <v>4.2099454977690111E-2</v>
      </c>
      <c r="G15" s="25">
        <v>4.4775754221580241E-2</v>
      </c>
      <c r="H15" s="25">
        <v>4.3465046059695478E-2</v>
      </c>
      <c r="I15" s="25">
        <v>8.2689936436595307E-2</v>
      </c>
      <c r="J15" s="25">
        <v>2.5843680531457754E-2</v>
      </c>
      <c r="K15" s="25">
        <v>1.4923433849507303E-2</v>
      </c>
      <c r="L15" s="26">
        <v>3.1939749328220642E-2</v>
      </c>
      <c r="N15" s="1">
        <v>43496</v>
      </c>
      <c r="O15" s="13">
        <f>LN('ESG FOND NOK '!N16/'ESG FOND NOK '!N15)</f>
        <v>0.17554036244624135</v>
      </c>
      <c r="P15" s="254">
        <v>453.1</v>
      </c>
      <c r="Q15">
        <f t="shared" si="0"/>
        <v>35.919999999999959</v>
      </c>
    </row>
    <row r="16" spans="1:17" x14ac:dyDescent="0.25">
      <c r="A16" s="49">
        <v>4.0360443846320739E-2</v>
      </c>
      <c r="B16" s="25">
        <v>5.7733802642202389E-2</v>
      </c>
      <c r="C16" s="25">
        <v>4.3308584716872843E-2</v>
      </c>
      <c r="D16" s="25">
        <v>5.7532419498602522E-2</v>
      </c>
      <c r="E16" s="25">
        <v>5.8963707163016528E-2</v>
      </c>
      <c r="F16" s="25">
        <v>4.3125310982816849E-2</v>
      </c>
      <c r="G16" s="25">
        <v>4.1573496213166132E-2</v>
      </c>
      <c r="H16" s="25">
        <v>4.1610236173696552E-2</v>
      </c>
      <c r="I16" s="25">
        <v>4.8615304712849E-2</v>
      </c>
      <c r="J16" s="25">
        <v>4.0581841340409798E-2</v>
      </c>
      <c r="K16" s="25">
        <v>5.4487598331788435E-2</v>
      </c>
      <c r="L16" s="26">
        <v>3.3873224542152816E-2</v>
      </c>
      <c r="N16" s="1">
        <v>43524</v>
      </c>
      <c r="O16" s="13">
        <f>LN('ESG FOND NOK '!N17/'ESG FOND NOK '!N16)</f>
        <v>6.1815911336813002E-2</v>
      </c>
      <c r="P16" s="254">
        <v>489.02</v>
      </c>
      <c r="Q16">
        <f t="shared" si="0"/>
        <v>28.879999999999995</v>
      </c>
    </row>
    <row r="17" spans="1:25" x14ac:dyDescent="0.25">
      <c r="A17" s="49">
        <v>1.658700287492617E-2</v>
      </c>
      <c r="B17" s="25">
        <v>-3.2930532611006785E-2</v>
      </c>
      <c r="C17" s="25">
        <v>6.5205429918263006E-3</v>
      </c>
      <c r="D17" s="25">
        <v>2.3885093420586388E-2</v>
      </c>
      <c r="E17" s="25">
        <v>1.0122421075340771E-2</v>
      </c>
      <c r="F17" s="25">
        <v>1.9693409197832263E-2</v>
      </c>
      <c r="G17" s="25">
        <v>1.8263932410281482E-2</v>
      </c>
      <c r="H17" s="25">
        <v>1.77630003547657E-2</v>
      </c>
      <c r="I17" s="25">
        <v>-1.251206083303622E-2</v>
      </c>
      <c r="J17" s="25">
        <v>1.0522706252068652E-2</v>
      </c>
      <c r="K17" s="25">
        <v>2.5633955907363077E-2</v>
      </c>
      <c r="L17" s="26">
        <v>3.4072904239104045E-3</v>
      </c>
      <c r="N17" s="1">
        <v>43553</v>
      </c>
      <c r="O17" s="13">
        <f>LN('ESG FOND NOK '!N18/'ESG FOND NOK '!N17)</f>
        <v>4.9771689938418774E-2</v>
      </c>
      <c r="P17" s="254">
        <v>517.9</v>
      </c>
      <c r="Q17">
        <f t="shared" si="0"/>
        <v>34.759999999999991</v>
      </c>
    </row>
    <row r="18" spans="1:25" x14ac:dyDescent="0.25">
      <c r="A18" s="49">
        <v>2.7346257932935408E-2</v>
      </c>
      <c r="B18" s="25">
        <v>4.1039528976379878E-2</v>
      </c>
      <c r="C18" s="25">
        <v>3.232436620047114E-2</v>
      </c>
      <c r="D18" s="25">
        <v>3.3991531193187152E-2</v>
      </c>
      <c r="E18" s="25">
        <v>3.7676675650651074E-2</v>
      </c>
      <c r="F18" s="25">
        <v>3.8644953582386343E-2</v>
      </c>
      <c r="G18" s="25">
        <v>3.9585026473016705E-2</v>
      </c>
      <c r="H18" s="25">
        <v>3.7348341086179446E-2</v>
      </c>
      <c r="I18" s="25">
        <v>5.2188786955065687E-2</v>
      </c>
      <c r="J18" s="25">
        <v>2.8240725662476159E-2</v>
      </c>
      <c r="K18" s="25">
        <v>1.4898414414551977E-2</v>
      </c>
      <c r="L18" s="26">
        <v>2.3260638086794818E-2</v>
      </c>
      <c r="N18" s="1">
        <v>43585</v>
      </c>
      <c r="O18" s="13">
        <f>LN('ESG FOND NOK '!N19/'ESG FOND NOK '!N18)</f>
        <v>6.0800666101807344E-2</v>
      </c>
      <c r="P18" s="254">
        <v>552.66</v>
      </c>
      <c r="Q18">
        <f t="shared" si="0"/>
        <v>-84.339999999999975</v>
      </c>
    </row>
    <row r="19" spans="1:25" x14ac:dyDescent="0.25">
      <c r="A19" s="49">
        <v>-1.9540196986207219E-2</v>
      </c>
      <c r="B19" s="25">
        <v>-0.13743234363276463</v>
      </c>
      <c r="C19" s="25">
        <v>-4.5982845300548837E-2</v>
      </c>
      <c r="D19" s="25">
        <v>-3.6034102033898383E-2</v>
      </c>
      <c r="E19" s="25">
        <v>-4.7643402936994692E-2</v>
      </c>
      <c r="F19" s="25">
        <v>-4.5613170853713803E-2</v>
      </c>
      <c r="G19" s="25">
        <v>-4.1838811514757143E-2</v>
      </c>
      <c r="H19" s="25">
        <v>-4.8017620709997572E-2</v>
      </c>
      <c r="I19" s="25">
        <v>-5.6557189204742557E-2</v>
      </c>
      <c r="J19" s="25">
        <v>-4.9068444702521065E-2</v>
      </c>
      <c r="K19" s="25">
        <v>-2.0299299418073763E-2</v>
      </c>
      <c r="L19" s="26">
        <v>5.0174683849808629E-3</v>
      </c>
      <c r="N19" s="1">
        <v>43616</v>
      </c>
      <c r="O19" s="13">
        <f>LN('ESG FOND NOK '!N20/'ESG FOND NOK '!N19)</f>
        <v>-0.17779418976022943</v>
      </c>
      <c r="P19" s="254">
        <v>468.32</v>
      </c>
      <c r="Q19">
        <f t="shared" si="0"/>
        <v>28.319999999999993</v>
      </c>
    </row>
    <row r="20" spans="1:25" x14ac:dyDescent="0.25">
      <c r="A20" s="49">
        <v>2.6778146410188077E-2</v>
      </c>
      <c r="B20" s="25">
        <v>8.4192303079993425E-2</v>
      </c>
      <c r="C20" s="25">
        <v>3.3677993330531002E-2</v>
      </c>
      <c r="D20" s="25">
        <v>4.0939945402997127E-2</v>
      </c>
      <c r="E20" s="25">
        <v>4.9243359776955382E-2</v>
      </c>
      <c r="F20" s="25">
        <v>3.681156225590599E-2</v>
      </c>
      <c r="G20" s="25">
        <v>3.7894821672449168E-2</v>
      </c>
      <c r="H20" s="25">
        <v>3.609193933015338E-2</v>
      </c>
      <c r="I20" s="25">
        <v>3.5131296965034649E-2</v>
      </c>
      <c r="J20" s="25">
        <v>4.2117222529544807E-2</v>
      </c>
      <c r="K20" s="25">
        <v>3.747836408134296E-2</v>
      </c>
      <c r="L20" s="26">
        <v>2.4980414343592537E-3</v>
      </c>
      <c r="N20" s="1">
        <v>43644</v>
      </c>
      <c r="O20" s="13">
        <f>LN('ESG FOND NOK '!N21/'ESG FOND NOK '!N20)</f>
        <v>8.5062438543849039E-2</v>
      </c>
      <c r="P20" s="254">
        <v>496.64</v>
      </c>
      <c r="Q20">
        <f t="shared" si="0"/>
        <v>17.830000000000041</v>
      </c>
    </row>
    <row r="21" spans="1:25" x14ac:dyDescent="0.25">
      <c r="A21" s="49">
        <v>3.8863206393170674E-2</v>
      </c>
      <c r="B21" s="25">
        <v>-1.1855721603473047E-2</v>
      </c>
      <c r="C21" s="25">
        <v>1.8276399935156385E-2</v>
      </c>
      <c r="D21" s="25">
        <v>3.4044075489452562E-2</v>
      </c>
      <c r="E21" s="25">
        <v>1.0662305275791165E-2</v>
      </c>
      <c r="F21" s="25">
        <v>3.6326367537679781E-2</v>
      </c>
      <c r="G21" s="25">
        <v>3.5901973230775444E-2</v>
      </c>
      <c r="H21" s="25">
        <v>3.3285567319278148E-2</v>
      </c>
      <c r="I21" s="25">
        <v>2.470505671438155E-2</v>
      </c>
      <c r="J21" s="25">
        <v>4.9273680328827674E-3</v>
      </c>
      <c r="K21" s="25">
        <v>6.2604941381057336E-3</v>
      </c>
      <c r="L21" s="26">
        <v>3.5691794459414695E-3</v>
      </c>
      <c r="N21" s="1">
        <v>43677</v>
      </c>
      <c r="O21" s="13">
        <f>LN('ESG FOND NOK '!N22/'ESG FOND NOK '!N21)</f>
        <v>5.6492489537774805E-3</v>
      </c>
      <c r="P21" s="254">
        <v>514.47</v>
      </c>
      <c r="Q21">
        <f t="shared" si="0"/>
        <v>-12.720000000000027</v>
      </c>
    </row>
    <row r="22" spans="1:25" x14ac:dyDescent="0.25">
      <c r="A22" s="49">
        <v>4.220816302007694E-2</v>
      </c>
      <c r="B22" s="25">
        <v>-7.2411250245444453E-2</v>
      </c>
      <c r="C22" s="25">
        <v>1.2953794898038797E-2</v>
      </c>
      <c r="D22" s="25">
        <v>7.0802397290558577E-3</v>
      </c>
      <c r="E22" s="25">
        <v>9.5974601253523781E-3</v>
      </c>
      <c r="F22" s="25">
        <v>1.8500547636350863E-2</v>
      </c>
      <c r="G22" s="25">
        <v>1.702804892504399E-2</v>
      </c>
      <c r="H22" s="25">
        <v>1.2897540137171534E-2</v>
      </c>
      <c r="I22" s="25">
        <v>6.1435879596839389E-3</v>
      </c>
      <c r="J22" s="25">
        <v>2.0919772887500594E-2</v>
      </c>
      <c r="K22" s="25">
        <v>2.5124772812511537E-2</v>
      </c>
      <c r="L22" s="26">
        <v>1.4077559905220633E-2</v>
      </c>
      <c r="N22" s="1">
        <v>43707</v>
      </c>
      <c r="O22" s="13">
        <f>LN('ESG FOND NOK '!N23/'ESG FOND NOK '!N22)</f>
        <v>-6.1243625240718552E-2</v>
      </c>
      <c r="P22" s="254">
        <v>501.75</v>
      </c>
      <c r="Q22">
        <f t="shared" si="0"/>
        <v>-10.470000000000027</v>
      </c>
    </row>
    <row r="23" spans="1:25" x14ac:dyDescent="0.25">
      <c r="A23" s="49">
        <v>-7.4628797968366205E-3</v>
      </c>
      <c r="B23" s="25">
        <v>8.2195309138183417E-2</v>
      </c>
      <c r="C23" s="25">
        <v>9.1741815645220142E-3</v>
      </c>
      <c r="D23" s="25">
        <v>1.9198743567371342E-2</v>
      </c>
      <c r="E23" s="25">
        <v>1.8976265468944157E-2</v>
      </c>
      <c r="F23" s="25">
        <v>1.9479315305666659E-2</v>
      </c>
      <c r="G23" s="25">
        <v>1.9277524791116531E-2</v>
      </c>
      <c r="H23" s="25">
        <v>2.0713375276336127E-2</v>
      </c>
      <c r="I23" s="25">
        <v>9.3339702293176417E-3</v>
      </c>
      <c r="J23" s="25">
        <v>1.0429210529547239E-2</v>
      </c>
      <c r="K23" s="25">
        <v>2.613330078676198E-2</v>
      </c>
      <c r="L23" s="26">
        <v>1.145146851569208E-2</v>
      </c>
      <c r="N23" s="1">
        <v>43738</v>
      </c>
      <c r="O23" s="13">
        <f>LN('ESG FOND NOK '!N24/'ESG FOND NOK '!N23)</f>
        <v>-1.8870212764955339E-2</v>
      </c>
      <c r="P23" s="254">
        <v>491.28</v>
      </c>
      <c r="Q23">
        <f t="shared" si="0"/>
        <v>4.32000000000005</v>
      </c>
    </row>
    <row r="24" spans="1:25" x14ac:dyDescent="0.25">
      <c r="A24" s="49">
        <v>3.5128831134049271E-2</v>
      </c>
      <c r="B24" s="25">
        <v>2.0582690759876659E-2</v>
      </c>
      <c r="C24" s="25">
        <v>3.3314793724455512E-2</v>
      </c>
      <c r="D24" s="25">
        <v>3.9379846544918752E-2</v>
      </c>
      <c r="E24" s="25">
        <v>5.4476071238758923E-2</v>
      </c>
      <c r="F24" s="25">
        <v>3.952302776748344E-2</v>
      </c>
      <c r="G24" s="25">
        <v>3.9675200186577664E-2</v>
      </c>
      <c r="H24" s="25">
        <v>3.6992189928140816E-2</v>
      </c>
      <c r="I24" s="25">
        <v>1.717604276100021E-2</v>
      </c>
      <c r="J24" s="25">
        <v>4.8852383817663991E-2</v>
      </c>
      <c r="K24" s="25">
        <v>5.5792933063804478E-2</v>
      </c>
      <c r="L24" s="26">
        <v>8.1605652821357816E-3</v>
      </c>
      <c r="N24" s="1">
        <v>43769</v>
      </c>
      <c r="O24" s="13">
        <f>LN('ESG FOND NOK '!N25/'ESG FOND NOK '!N24)</f>
        <v>-1.6658958040549222E-3</v>
      </c>
      <c r="P24" s="254">
        <v>495.6</v>
      </c>
      <c r="Q24">
        <f t="shared" si="0"/>
        <v>12.489999999999952</v>
      </c>
    </row>
    <row r="25" spans="1:25" x14ac:dyDescent="0.25">
      <c r="A25" s="49">
        <v>1.6944507038776868E-2</v>
      </c>
      <c r="B25" s="25">
        <v>4.214123291563155E-2</v>
      </c>
      <c r="C25" s="25">
        <v>2.4023046807484946E-2</v>
      </c>
      <c r="D25" s="25">
        <v>4.4036964056713472E-2</v>
      </c>
      <c r="E25" s="25">
        <v>3.4106196458626718E-2</v>
      </c>
      <c r="F25" s="25">
        <v>2.9512079507164203E-2</v>
      </c>
      <c r="G25" s="25">
        <v>2.8523566672442418E-2</v>
      </c>
      <c r="H25" s="25">
        <v>2.7807010169636694E-2</v>
      </c>
      <c r="I25" s="25">
        <v>1.524262596456122E-2</v>
      </c>
      <c r="J25" s="25">
        <v>1.6432935473148561E-2</v>
      </c>
      <c r="K25" s="25">
        <v>3.8302907391100031E-2</v>
      </c>
      <c r="L25" s="26">
        <v>7.2974510990985965E-3</v>
      </c>
      <c r="N25" s="1">
        <v>43798</v>
      </c>
      <c r="O25" s="13">
        <f>LN('ESG FOND NOK '!N26/'ESG FOND NOK '!N25)</f>
        <v>2.1805719694480825E-2</v>
      </c>
      <c r="P25" s="254">
        <v>508.09</v>
      </c>
      <c r="Q25">
        <f t="shared" si="0"/>
        <v>28.640000000000043</v>
      </c>
    </row>
    <row r="26" spans="1:25" x14ac:dyDescent="0.25">
      <c r="A26" s="49">
        <v>-2.3506808585786118E-2</v>
      </c>
      <c r="B26" s="25">
        <v>7.8353090266376435E-2</v>
      </c>
      <c r="C26" s="25">
        <v>-1.4800583118511606E-2</v>
      </c>
      <c r="D26" s="25">
        <v>-1.8867330011426289E-2</v>
      </c>
      <c r="E26" s="25">
        <v>-1.0072551088436412E-2</v>
      </c>
      <c r="F26" s="25">
        <v>-2.0004004509990462E-2</v>
      </c>
      <c r="G26" s="25">
        <v>-1.6123041395262248E-2</v>
      </c>
      <c r="H26" s="25">
        <v>-1.7186682489623455E-2</v>
      </c>
      <c r="I26" s="25">
        <v>3.895981687753821E-2</v>
      </c>
      <c r="J26" s="25">
        <v>-2.7431739114317406E-3</v>
      </c>
      <c r="K26" s="25">
        <v>1.0661820024407207E-3</v>
      </c>
      <c r="L26" s="26">
        <v>3.2302010492165974E-2</v>
      </c>
      <c r="N26" s="1">
        <v>43830</v>
      </c>
      <c r="O26" s="13">
        <f>LN('ESG FOND NOK '!N27/'ESG FOND NOK '!N26)</f>
        <v>0.10176515306609211</v>
      </c>
      <c r="P26" s="254">
        <v>536.73</v>
      </c>
      <c r="Q26">
        <f t="shared" si="0"/>
        <v>-61.460000000000036</v>
      </c>
    </row>
    <row r="27" spans="1:25" x14ac:dyDescent="0.25">
      <c r="A27" s="49">
        <v>4.4628529714819468E-2</v>
      </c>
      <c r="B27" s="25">
        <v>2.6364843452364789E-3</v>
      </c>
      <c r="C27" s="25">
        <v>1.4367354805220186E-2</v>
      </c>
      <c r="D27" s="25">
        <v>4.6733149079351888E-2</v>
      </c>
      <c r="E27" s="25">
        <v>2.2242546636251324E-2</v>
      </c>
      <c r="F27" s="25">
        <v>4.7715271185836121E-2</v>
      </c>
      <c r="G27" s="25">
        <v>4.4625129875135013E-2</v>
      </c>
      <c r="H27" s="25">
        <v>4.1103194199495659E-2</v>
      </c>
      <c r="I27" s="25">
        <v>7.1921305385919468E-2</v>
      </c>
      <c r="J27" s="25">
        <v>3.6451693512116246E-2</v>
      </c>
      <c r="K27" s="25">
        <v>5.0887873195698451E-2</v>
      </c>
      <c r="L27" s="26">
        <v>2.0146475735612488E-2</v>
      </c>
      <c r="N27" s="1">
        <v>43861</v>
      </c>
      <c r="O27" s="13">
        <f>LN('ESG FOND NOK '!N28/'ESG FOND NOK '!N27)</f>
        <v>-0.16943830227944504</v>
      </c>
      <c r="P27" s="254">
        <v>475.27</v>
      </c>
      <c r="Q27">
        <f t="shared" si="0"/>
        <v>-51.319999999999993</v>
      </c>
    </row>
    <row r="28" spans="1:25" x14ac:dyDescent="0.25">
      <c r="A28" s="49">
        <v>-4.5007519523086521E-2</v>
      </c>
      <c r="B28" s="25">
        <v>-3.2388445457557896E-2</v>
      </c>
      <c r="C28" s="25">
        <v>-7.2799956435927557E-2</v>
      </c>
      <c r="D28" s="25">
        <v>-7.9624592386261683E-2</v>
      </c>
      <c r="E28" s="25">
        <v>-4.1150331263056436E-2</v>
      </c>
      <c r="F28" s="25">
        <v>-5.7157850543093254E-2</v>
      </c>
      <c r="G28" s="25">
        <v>-5.5809638004452169E-2</v>
      </c>
      <c r="H28" s="25">
        <v>-5.9158934060280673E-2</v>
      </c>
      <c r="I28" s="25">
        <v>2.2154311249893435E-2</v>
      </c>
      <c r="J28" s="25">
        <v>-4.1652626959519171E-2</v>
      </c>
      <c r="K28" s="25">
        <v>-4.6438336495432851E-2</v>
      </c>
      <c r="L28" s="26">
        <v>-6.8719481691149636E-2</v>
      </c>
      <c r="N28" s="1">
        <v>43889</v>
      </c>
      <c r="O28" s="13">
        <f>LN('ESG FOND NOK '!N29/'ESG FOND NOK '!N28)</f>
        <v>-0.14143129462726226</v>
      </c>
      <c r="P28" s="254">
        <v>423.95</v>
      </c>
      <c r="Q28">
        <f t="shared" si="0"/>
        <v>-208.89</v>
      </c>
      <c r="X28" s="159" t="s">
        <v>216</v>
      </c>
      <c r="Y28" s="159"/>
    </row>
    <row r="29" spans="1:25" x14ac:dyDescent="0.25">
      <c r="A29" s="49">
        <v>-3.070495433422846E-2</v>
      </c>
      <c r="B29" s="25">
        <v>-0.17185172209191479</v>
      </c>
      <c r="C29" s="25">
        <v>-7.1099596627857253E-2</v>
      </c>
      <c r="D29" s="25">
        <v>-3.5234070403893793E-2</v>
      </c>
      <c r="E29" s="25">
        <v>-8.4467744232983907E-2</v>
      </c>
      <c r="F29" s="25">
        <v>-1.899160934588999E-2</v>
      </c>
      <c r="G29" s="25">
        <v>-3.7839945642542887E-2</v>
      </c>
      <c r="H29" s="25">
        <v>-3.965288100172535E-2</v>
      </c>
      <c r="I29" s="25">
        <v>-0.14830152744541256</v>
      </c>
      <c r="J29" s="25">
        <v>-2.4186410280213639E-2</v>
      </c>
      <c r="K29" s="25">
        <v>-1.5707205422984361E-2</v>
      </c>
      <c r="L29" s="26">
        <v>-0.13316454259274885</v>
      </c>
      <c r="N29" s="1">
        <v>43921</v>
      </c>
      <c r="O29" s="13">
        <f>LN('ESG FOND NOK '!N30/'ESG FOND NOK '!N29)</f>
        <v>-0.78186608327241736</v>
      </c>
      <c r="P29" s="254">
        <v>215.06</v>
      </c>
      <c r="Q29">
        <f t="shared" si="0"/>
        <v>-22.52000000000001</v>
      </c>
      <c r="X29" t="s">
        <v>211</v>
      </c>
    </row>
    <row r="30" spans="1:25" x14ac:dyDescent="0.25">
      <c r="A30" s="49">
        <v>7.9464427734554421E-2</v>
      </c>
      <c r="B30" s="25">
        <v>0.12136822106738758</v>
      </c>
      <c r="C30" s="25">
        <v>4.5328553139254726E-2</v>
      </c>
      <c r="D30" s="25">
        <v>8.9584685351124904E-2</v>
      </c>
      <c r="E30" s="25">
        <v>6.1726125934555856E-2</v>
      </c>
      <c r="F30" s="25">
        <v>7.1319347778226461E-2</v>
      </c>
      <c r="G30" s="25">
        <v>7.3402163865295883E-2</v>
      </c>
      <c r="H30" s="25">
        <v>7.2550555790236726E-2</v>
      </c>
      <c r="I30" s="25">
        <v>0.1360497873919253</v>
      </c>
      <c r="J30" s="25">
        <v>6.4110944760970581E-2</v>
      </c>
      <c r="K30" s="25">
        <v>7.1847593781105154E-2</v>
      </c>
      <c r="L30" s="26">
        <v>8.0959075099729105E-2</v>
      </c>
      <c r="N30" s="1">
        <v>43951</v>
      </c>
      <c r="O30" s="13">
        <f>LN('ESG FOND NOK '!N31/'ESG FOND NOK '!N30)</f>
        <v>-8.346653102309004E-2</v>
      </c>
      <c r="P30" s="254">
        <v>192.54</v>
      </c>
      <c r="Q30">
        <f t="shared" si="0"/>
        <v>152.43000000000004</v>
      </c>
      <c r="X30" t="s">
        <v>212</v>
      </c>
    </row>
    <row r="31" spans="1:25" x14ac:dyDescent="0.25">
      <c r="A31" s="49">
        <v>1.3816996850269041E-2</v>
      </c>
      <c r="B31" s="25">
        <v>2.6649994006069939E-2</v>
      </c>
      <c r="C31" s="25">
        <v>-1.0165793973919982E-2</v>
      </c>
      <c r="D31" s="25">
        <v>1.3780655423619418E-2</v>
      </c>
      <c r="E31" s="25">
        <v>2.0818091115441178E-2</v>
      </c>
      <c r="F31" s="25">
        <v>4.606191030353592E-3</v>
      </c>
      <c r="G31" s="25">
        <v>-2.2857633180483209E-3</v>
      </c>
      <c r="H31" s="25">
        <v>4.9345297394729263E-4</v>
      </c>
      <c r="I31" s="25">
        <v>1.70616143953661E-2</v>
      </c>
      <c r="J31" s="25">
        <v>2.3454569800209005E-2</v>
      </c>
      <c r="K31" s="25">
        <v>4.7277742171312122E-2</v>
      </c>
      <c r="L31" s="26">
        <v>6.1271526362909619E-2</v>
      </c>
      <c r="N31" s="1">
        <v>43980</v>
      </c>
      <c r="O31" s="13">
        <f>LN('ESG FOND NOK '!N32/'ESG FOND NOK '!N31)</f>
        <v>0.63326869751018822</v>
      </c>
      <c r="P31" s="254">
        <v>344.97</v>
      </c>
      <c r="Q31">
        <f t="shared" si="0"/>
        <v>33.869999999999948</v>
      </c>
      <c r="X31" t="s">
        <v>213</v>
      </c>
    </row>
    <row r="32" spans="1:25" x14ac:dyDescent="0.25">
      <c r="A32" s="49">
        <v>2.1395105923164962E-2</v>
      </c>
      <c r="B32" s="25">
        <v>5.3171050412883829E-2</v>
      </c>
      <c r="C32" s="25">
        <v>3.7196128720284494E-2</v>
      </c>
      <c r="D32" s="25">
        <v>3.8346977121246469E-2</v>
      </c>
      <c r="E32" s="25">
        <v>2.5383737328269148E-2</v>
      </c>
      <c r="F32" s="25">
        <v>2.5601278498215363E-2</v>
      </c>
      <c r="G32" s="25">
        <v>2.2371412718625999E-2</v>
      </c>
      <c r="H32" s="25">
        <v>1.897486157939102E-2</v>
      </c>
      <c r="I32" s="25">
        <v>7.8459249038736592E-2</v>
      </c>
      <c r="J32" s="25">
        <v>1.7407014031345369E-2</v>
      </c>
      <c r="K32" s="25">
        <v>4.2058253523248592E-3</v>
      </c>
      <c r="L32" s="26">
        <v>5.4487433487720007E-3</v>
      </c>
      <c r="N32" s="1">
        <v>44012</v>
      </c>
      <c r="O32" s="13">
        <f>LN('ESG FOND NOK '!N33/'ESG FOND NOK '!N32)</f>
        <v>0.10120990193151325</v>
      </c>
      <c r="P32" s="254">
        <v>378.84</v>
      </c>
      <c r="Q32">
        <f t="shared" si="0"/>
        <v>-14.599999999999966</v>
      </c>
      <c r="X32" t="s">
        <v>214</v>
      </c>
    </row>
    <row r="33" spans="1:28" x14ac:dyDescent="0.25">
      <c r="A33" s="49">
        <v>2.1304197491966719E-3</v>
      </c>
      <c r="B33" s="25">
        <v>5.6209880296133448E-2</v>
      </c>
      <c r="C33" s="25">
        <v>-1.6814097836866687E-2</v>
      </c>
      <c r="D33" s="25">
        <v>1.3318049326802387E-2</v>
      </c>
      <c r="E33" s="25">
        <v>2.1597439236398119E-2</v>
      </c>
      <c r="F33" s="25">
        <v>-9.4313837768703526E-3</v>
      </c>
      <c r="G33" s="25">
        <v>-9.3637611194350955E-3</v>
      </c>
      <c r="H33" s="25">
        <v>-8.9808865904192729E-3</v>
      </c>
      <c r="I33" s="25">
        <v>0.11283161005390144</v>
      </c>
      <c r="J33" s="25">
        <v>2.376037047108109E-2</v>
      </c>
      <c r="K33" s="25">
        <v>3.0032109235954941E-2</v>
      </c>
      <c r="L33" s="26">
        <v>4.1240272029611141E-2</v>
      </c>
      <c r="N33" s="1">
        <v>44043</v>
      </c>
      <c r="O33" s="13">
        <f>LN('ESG FOND NOK '!N34/'ESG FOND NOK '!N33)</f>
        <v>2.1414094503816355E-2</v>
      </c>
      <c r="P33" s="254">
        <v>364.24</v>
      </c>
      <c r="Q33">
        <f t="shared" si="0"/>
        <v>5.5299999999999727</v>
      </c>
      <c r="X33" t="s">
        <v>215</v>
      </c>
    </row>
    <row r="34" spans="1:28" x14ac:dyDescent="0.25">
      <c r="A34" s="49">
        <v>2.8889956948305012E-2</v>
      </c>
      <c r="B34" s="25">
        <v>7.1859800809378413E-2</v>
      </c>
      <c r="C34" s="25">
        <v>-4.8593549062628662E-4</v>
      </c>
      <c r="D34" s="25">
        <v>1.8278635980857778E-2</v>
      </c>
      <c r="E34" s="25">
        <v>7.4438535875758285E-3</v>
      </c>
      <c r="F34" s="25">
        <v>2.472388378652415E-2</v>
      </c>
      <c r="G34" s="25">
        <v>2.2386381798920402E-2</v>
      </c>
      <c r="H34" s="25">
        <v>2.5441599788099459E-2</v>
      </c>
      <c r="I34" s="25">
        <v>8.2465625857176691E-2</v>
      </c>
      <c r="J34" s="25">
        <v>1.0436225425070628E-2</v>
      </c>
      <c r="K34" s="25">
        <v>2.099506456554355E-2</v>
      </c>
      <c r="L34" s="26">
        <v>5.9294663934389279E-2</v>
      </c>
      <c r="N34" s="1">
        <v>44074</v>
      </c>
      <c r="O34" s="13">
        <f>LN('ESG FOND NOK '!N35/'ESG FOND NOK '!N34)</f>
        <v>6.0214004418085998E-2</v>
      </c>
      <c r="P34" s="254">
        <v>369.77</v>
      </c>
      <c r="Q34">
        <f t="shared" si="0"/>
        <v>5.1500000000000341</v>
      </c>
      <c r="X34" t="s">
        <v>217</v>
      </c>
      <c r="Y34" t="s">
        <v>218</v>
      </c>
    </row>
    <row r="35" spans="1:28" x14ac:dyDescent="0.25">
      <c r="A35" s="49">
        <v>5.8107247500358568E-2</v>
      </c>
      <c r="B35" s="25">
        <v>8.5890434723990328E-2</v>
      </c>
      <c r="C35" s="25">
        <v>4.6187025587864881E-2</v>
      </c>
      <c r="D35" s="25">
        <v>6.3797264782994273E-2</v>
      </c>
      <c r="E35" s="25">
        <v>8.827211929521199E-2</v>
      </c>
      <c r="F35" s="25">
        <v>3.7615302369943121E-2</v>
      </c>
      <c r="G35" s="25">
        <v>4.5243348273108192E-2</v>
      </c>
      <c r="H35" s="25">
        <v>4.3649597669010706E-2</v>
      </c>
      <c r="I35" s="25">
        <v>0.12807448368691191</v>
      </c>
      <c r="J35" s="25">
        <v>7.0349766231510305E-2</v>
      </c>
      <c r="K35" s="25">
        <v>5.7382167269901453E-2</v>
      </c>
      <c r="L35" s="26">
        <v>2.9168540234959926E-2</v>
      </c>
      <c r="N35" s="1">
        <v>44104</v>
      </c>
      <c r="O35" s="13">
        <f>LN('ESG FOND NOK '!N36/'ESG FOND NOK '!N35)</f>
        <v>-6.1461042863767475E-2</v>
      </c>
      <c r="P35" s="254">
        <v>374.92</v>
      </c>
      <c r="Q35">
        <f t="shared" ref="Q35:Q62" si="1">P36-P35</f>
        <v>-34.53000000000003</v>
      </c>
    </row>
    <row r="36" spans="1:28" x14ac:dyDescent="0.25">
      <c r="A36" s="49">
        <v>-1.2978472178695341E-2</v>
      </c>
      <c r="B36" s="25">
        <v>5.8278202236218407E-2</v>
      </c>
      <c r="C36" s="25">
        <v>-3.6137917361220739E-2</v>
      </c>
      <c r="D36" s="25">
        <v>-1.0565130304494259E-2</v>
      </c>
      <c r="E36" s="25">
        <v>4.2994166418234052E-2</v>
      </c>
      <c r="F36" s="25">
        <v>-1.0105731460472512E-2</v>
      </c>
      <c r="G36" s="25">
        <v>-7.4954990975819643E-3</v>
      </c>
      <c r="H36" s="25">
        <v>-9.3703503561296426E-3</v>
      </c>
      <c r="I36" s="25">
        <v>5.7815850738325215E-2</v>
      </c>
      <c r="J36" s="25">
        <v>-3.0059830987932041E-2</v>
      </c>
      <c r="K36" s="25">
        <v>-3.6766124650980697E-2</v>
      </c>
      <c r="L36" s="26">
        <v>-4.4725582833658767E-2</v>
      </c>
      <c r="N36" s="1">
        <v>44134</v>
      </c>
      <c r="O36" s="13">
        <f>LN('ESG FOND NOK '!N37/'ESG FOND NOK '!N36)</f>
        <v>-0.11800142735836686</v>
      </c>
      <c r="P36" s="254">
        <v>340.39</v>
      </c>
      <c r="Q36">
        <f t="shared" si="1"/>
        <v>61.170000000000016</v>
      </c>
    </row>
    <row r="37" spans="1:28" x14ac:dyDescent="0.25">
      <c r="A37" s="49">
        <v>2.7365281701526276E-2</v>
      </c>
      <c r="B37" s="25">
        <v>0.13474657076055938</v>
      </c>
      <c r="C37" s="25">
        <v>7.6934571525050316E-2</v>
      </c>
      <c r="D37" s="25">
        <v>5.8659338851312672E-2</v>
      </c>
      <c r="E37" s="25">
        <v>2.2943868960967138E-2</v>
      </c>
      <c r="F37" s="25">
        <v>3.5434829772025889E-2</v>
      </c>
      <c r="G37" s="25">
        <v>4.063386071089576E-2</v>
      </c>
      <c r="H37" s="25">
        <v>3.8461285901058365E-2</v>
      </c>
      <c r="I37" s="25">
        <v>0.12908281571946159</v>
      </c>
      <c r="J37" s="25">
        <v>4.4517625581884893E-2</v>
      </c>
      <c r="K37" s="25">
        <v>7.1098055078872652E-2</v>
      </c>
      <c r="L37" s="26">
        <v>0.12509917401183107</v>
      </c>
      <c r="N37" s="1">
        <v>44165</v>
      </c>
      <c r="O37" s="13">
        <f>LN('ESG FOND NOK '!N38/'ESG FOND NOK '!N37)</f>
        <v>0.24156314778969662</v>
      </c>
      <c r="P37" s="254">
        <v>401.56</v>
      </c>
      <c r="Q37">
        <f t="shared" si="1"/>
        <v>11.810000000000002</v>
      </c>
      <c r="X37" s="159" t="s">
        <v>220</v>
      </c>
    </row>
    <row r="38" spans="1:28" x14ac:dyDescent="0.25">
      <c r="A38" s="49">
        <v>1.1372894257561822E-2</v>
      </c>
      <c r="B38" s="25">
        <v>9.3185692152027794E-2</v>
      </c>
      <c r="C38" s="25">
        <v>1.1896624388916163E-2</v>
      </c>
      <c r="D38" s="25">
        <v>1.4725266356012354E-2</v>
      </c>
      <c r="E38" s="25">
        <v>5.1530282615572777E-2</v>
      </c>
      <c r="F38" s="25">
        <v>3.6296578094531721E-3</v>
      </c>
      <c r="G38" s="25">
        <v>9.3458979752039061E-3</v>
      </c>
      <c r="H38" s="25">
        <v>6.2514487150498559E-3</v>
      </c>
      <c r="I38" s="25">
        <v>0.12282335142743135</v>
      </c>
      <c r="J38" s="25">
        <v>1.1063219661682363E-2</v>
      </c>
      <c r="K38" s="25">
        <v>6.2469512704141326E-2</v>
      </c>
      <c r="L38" s="26">
        <v>8.7253858740122536E-2</v>
      </c>
      <c r="N38" s="1">
        <v>44196</v>
      </c>
      <c r="O38" s="13">
        <f>LN('ESG FOND NOK '!N39/'ESG FOND NOK '!N38)</f>
        <v>6.2827751149947708E-2</v>
      </c>
      <c r="P38" s="254">
        <v>413.37</v>
      </c>
      <c r="Q38">
        <f t="shared" si="1"/>
        <v>32.920000000000016</v>
      </c>
      <c r="X38" t="s">
        <v>219</v>
      </c>
    </row>
    <row r="39" spans="1:28" x14ac:dyDescent="0.25">
      <c r="A39" s="49">
        <v>-8.2444072260140569E-3</v>
      </c>
      <c r="B39" s="25">
        <v>4.6359781905190169E-2</v>
      </c>
      <c r="C39" s="25">
        <v>-1.6457280322002082E-2</v>
      </c>
      <c r="D39" s="25">
        <v>5.1762542497982376E-3</v>
      </c>
      <c r="E39" s="25">
        <v>7.5855152469555993E-3</v>
      </c>
      <c r="F39" s="25">
        <v>-4.9779461324781591E-3</v>
      </c>
      <c r="G39" s="25">
        <v>-8.8784534875561375E-3</v>
      </c>
      <c r="H39" s="25">
        <v>-9.7245582661355783E-3</v>
      </c>
      <c r="I39" s="25">
        <v>6.1467275999911739E-2</v>
      </c>
      <c r="J39" s="25">
        <v>-2.1403775961776035E-3</v>
      </c>
      <c r="K39" s="25">
        <v>-1.3545899343838761E-3</v>
      </c>
      <c r="L39" s="26">
        <v>-1.2185784092429791E-2</v>
      </c>
      <c r="N39" s="1">
        <v>44225</v>
      </c>
      <c r="O39" s="13">
        <f>LN('ESG FOND NOK '!N40/'ESG FOND NOK '!N39)</f>
        <v>7.7681883479251493E-2</v>
      </c>
      <c r="P39" s="254">
        <v>446.29</v>
      </c>
      <c r="Q39">
        <f t="shared" si="1"/>
        <v>100.82999999999998</v>
      </c>
    </row>
    <row r="40" spans="1:28" x14ac:dyDescent="0.25">
      <c r="A40" s="49">
        <v>2.761158026280772E-2</v>
      </c>
      <c r="B40" s="25">
        <v>5.5517379731483806E-3</v>
      </c>
      <c r="C40" s="25">
        <v>3.6751037163865401E-2</v>
      </c>
      <c r="D40" s="25">
        <v>1.6638306999360891E-2</v>
      </c>
      <c r="E40" s="25">
        <v>1.8459623005904133E-2</v>
      </c>
      <c r="F40" s="25">
        <v>2.699139306875217E-2</v>
      </c>
      <c r="G40" s="25">
        <v>2.2709411628735351E-2</v>
      </c>
      <c r="H40" s="25">
        <v>2.4895562958508463E-2</v>
      </c>
      <c r="I40" s="25">
        <v>-7.2822436339209637E-2</v>
      </c>
      <c r="J40" s="25">
        <v>1.6566864960265507E-2</v>
      </c>
      <c r="K40" s="25">
        <v>3.5478852736346533E-3</v>
      </c>
      <c r="L40" s="26">
        <v>5.6675992905177459E-3</v>
      </c>
      <c r="N40" s="1">
        <v>44253</v>
      </c>
      <c r="O40" s="13">
        <f>LN('ESG FOND NOK '!N41/'ESG FOND NOK '!N40)</f>
        <v>0.19681295556985953</v>
      </c>
      <c r="P40" s="254">
        <v>547.12</v>
      </c>
      <c r="Q40">
        <f t="shared" si="1"/>
        <v>-42.110000000000014</v>
      </c>
    </row>
    <row r="41" spans="1:28" x14ac:dyDescent="0.25">
      <c r="A41" s="49">
        <v>1.2300133351865077E-2</v>
      </c>
      <c r="B41" s="25">
        <v>2.186745781957751E-2</v>
      </c>
      <c r="C41" s="25">
        <v>-3.9954246583706081E-3</v>
      </c>
      <c r="D41" s="25">
        <v>2.6923569888160359E-2</v>
      </c>
      <c r="E41" s="25">
        <v>-1.0020903943052469E-2</v>
      </c>
      <c r="F41" s="25">
        <v>2.5056821713166137E-2</v>
      </c>
      <c r="G41" s="25">
        <v>2.5628999174357726E-2</v>
      </c>
      <c r="H41" s="25">
        <v>2.7066494680144611E-2</v>
      </c>
      <c r="I41" s="25">
        <v>-4.1686769206858237E-2</v>
      </c>
      <c r="J41" s="25">
        <v>2.2012716264173532E-2</v>
      </c>
      <c r="K41" s="25">
        <v>-1.2287130240769509E-2</v>
      </c>
      <c r="L41" s="26">
        <v>3.7172627872394254E-2</v>
      </c>
      <c r="N41" s="1">
        <v>44286</v>
      </c>
      <c r="O41" s="13">
        <f>LN('ESG FOND NOK '!N42/'ESG FOND NOK '!N41)</f>
        <v>-7.1266597435842932E-2</v>
      </c>
      <c r="P41" s="254">
        <v>505.01</v>
      </c>
      <c r="Q41">
        <f t="shared" si="1"/>
        <v>23.220000000000027</v>
      </c>
      <c r="AB41" s="159"/>
    </row>
    <row r="42" spans="1:28" x14ac:dyDescent="0.25">
      <c r="A42" s="49">
        <v>1.1319885024069805E-2</v>
      </c>
      <c r="B42" s="25">
        <v>-3.2892026816942768E-2</v>
      </c>
      <c r="C42" s="25">
        <v>1.1052764515428694E-2</v>
      </c>
      <c r="D42" s="25">
        <v>8.7343890409541571E-3</v>
      </c>
      <c r="E42" s="25">
        <v>5.8082998634048028E-3</v>
      </c>
      <c r="F42" s="25">
        <v>1.2353897387502198E-2</v>
      </c>
      <c r="G42" s="25">
        <v>1.4900273343890175E-2</v>
      </c>
      <c r="H42" s="25">
        <v>1.6739098319130591E-2</v>
      </c>
      <c r="I42" s="25">
        <v>-2.0025307799395813E-2</v>
      </c>
      <c r="J42" s="25">
        <v>2.0403079065321204E-2</v>
      </c>
      <c r="K42" s="25">
        <v>1.8807973876100532E-3</v>
      </c>
      <c r="L42" s="26">
        <v>6.8513130911070442E-3</v>
      </c>
      <c r="N42" s="1">
        <v>44316</v>
      </c>
      <c r="O42" s="13">
        <f>LN('ESG FOND NOK '!N43/'ESG FOND NOK '!N42)</f>
        <v>7.2053317640057568E-2</v>
      </c>
      <c r="P42" s="254">
        <v>528.23</v>
      </c>
      <c r="Q42">
        <f t="shared" si="1"/>
        <v>23.5</v>
      </c>
    </row>
    <row r="43" spans="1:28" x14ac:dyDescent="0.25">
      <c r="A43" s="49">
        <v>2.1999467605425899E-2</v>
      </c>
      <c r="B43" s="25">
        <v>1.2635481184287582E-2</v>
      </c>
      <c r="C43" s="25">
        <v>4.6157493223571176E-2</v>
      </c>
      <c r="D43" s="25">
        <v>2.6495652331430922E-2</v>
      </c>
      <c r="E43" s="25">
        <v>1.6168261837956263E-2</v>
      </c>
      <c r="F43" s="25">
        <v>2.5516019635918551E-2</v>
      </c>
      <c r="G43" s="25">
        <v>1.5715727945872598E-2</v>
      </c>
      <c r="H43" s="25">
        <v>1.2700882791979905E-2</v>
      </c>
      <c r="I43" s="25">
        <v>-7.1642262348061122E-3</v>
      </c>
      <c r="J43" s="25">
        <v>3.5330678968448152E-2</v>
      </c>
      <c r="K43" s="25">
        <v>1.6654539709264799E-2</v>
      </c>
      <c r="L43" s="26">
        <v>5.5690467271082835E-3</v>
      </c>
      <c r="N43" s="1">
        <v>44347</v>
      </c>
      <c r="O43" s="13">
        <f>LN('ESG FOND NOK '!N44/'ESG FOND NOK '!N43)</f>
        <v>4.219255534438273E-2</v>
      </c>
      <c r="P43" s="254">
        <v>551.73</v>
      </c>
      <c r="Q43">
        <f t="shared" si="1"/>
        <v>81.779999999999973</v>
      </c>
    </row>
    <row r="44" spans="1:28" x14ac:dyDescent="0.25">
      <c r="A44" s="49">
        <v>2.1958387028545918E-2</v>
      </c>
      <c r="B44" s="25">
        <v>5.2454653394699388E-2</v>
      </c>
      <c r="C44" s="25">
        <v>4.6115519293456718E-3</v>
      </c>
      <c r="D44" s="25">
        <v>2.5323101865612228E-2</v>
      </c>
      <c r="E44" s="25">
        <v>5.5375545293062822E-2</v>
      </c>
      <c r="F44" s="25">
        <v>4.0593517248736839E-2</v>
      </c>
      <c r="G44" s="25">
        <v>4.649084905480038E-2</v>
      </c>
      <c r="H44" s="25">
        <v>4.7210630309433448E-2</v>
      </c>
      <c r="I44" s="25">
        <v>7.0925681374457081E-2</v>
      </c>
      <c r="J44" s="25">
        <v>2.7115913942139327E-2</v>
      </c>
      <c r="K44" s="25">
        <v>1.9236697037950834E-2</v>
      </c>
      <c r="L44" s="26">
        <v>-4.2182035015368687E-3</v>
      </c>
      <c r="N44" s="1">
        <v>44377</v>
      </c>
      <c r="O44" s="13">
        <f>LN('ESG FOND NOK '!N45/'ESG FOND NOK '!N44)</f>
        <v>0.10442521712383564</v>
      </c>
      <c r="P44" s="254">
        <v>633.51</v>
      </c>
      <c r="Q44">
        <f t="shared" si="1"/>
        <v>19.649999999999977</v>
      </c>
    </row>
    <row r="45" spans="1:28" x14ac:dyDescent="0.25">
      <c r="A45" s="49">
        <v>2.6482182951373452E-2</v>
      </c>
      <c r="B45" s="25">
        <v>1.3112307766806464E-2</v>
      </c>
      <c r="C45" s="25">
        <v>2.9769754308726189E-2</v>
      </c>
      <c r="D45" s="25">
        <v>6.1490156748389591E-2</v>
      </c>
      <c r="E45" s="25">
        <v>5.1529830735237182E-2</v>
      </c>
      <c r="F45" s="25">
        <v>4.5534368062987537E-2</v>
      </c>
      <c r="G45" s="25">
        <v>4.3674272508059234E-2</v>
      </c>
      <c r="H45" s="25">
        <v>4.6244342354481834E-2</v>
      </c>
      <c r="I45" s="25">
        <v>4.1723094199137091E-2</v>
      </c>
      <c r="J45" s="25">
        <v>6.8003548899138774E-2</v>
      </c>
      <c r="K45" s="25">
        <v>5.9306302599757534E-2</v>
      </c>
      <c r="L45" s="26">
        <v>1.9616519118048507E-2</v>
      </c>
      <c r="N45" s="1">
        <v>44407</v>
      </c>
      <c r="O45" s="13">
        <f>LN('ESG FOND NOK '!N46/'ESG FOND NOK '!N45)</f>
        <v>4.2019716181335683E-3</v>
      </c>
      <c r="P45" s="254">
        <v>653.16</v>
      </c>
      <c r="Q45">
        <f t="shared" si="1"/>
        <v>-55.879999999999995</v>
      </c>
    </row>
    <row r="46" spans="1:28" x14ac:dyDescent="0.25">
      <c r="A46" s="49">
        <v>-2.6358468053366835E-3</v>
      </c>
      <c r="B46" s="25">
        <v>9.5021028649013781E-3</v>
      </c>
      <c r="C46" s="25">
        <v>4.333077328900637E-4</v>
      </c>
      <c r="D46" s="25">
        <v>1.630821863090965E-2</v>
      </c>
      <c r="E46" s="25">
        <v>2.4419503364505036E-2</v>
      </c>
      <c r="F46" s="25">
        <v>9.6835191281661459E-3</v>
      </c>
      <c r="G46" s="25">
        <v>1.188066070196855E-2</v>
      </c>
      <c r="H46" s="25">
        <v>1.5200262622196242E-2</v>
      </c>
      <c r="I46" s="25">
        <v>1.5685492820298165E-2</v>
      </c>
      <c r="J46" s="25">
        <v>-3.819170976700717E-3</v>
      </c>
      <c r="K46" s="25">
        <v>-9.3263377691525234E-3</v>
      </c>
      <c r="L46" s="26">
        <v>1.730745958377258E-2</v>
      </c>
      <c r="N46" s="1">
        <v>44439</v>
      </c>
      <c r="O46" s="13">
        <f>LN('ESG FOND NOK '!N47/'ESG FOND NOK '!N46)</f>
        <v>-7.4680402866209319E-2</v>
      </c>
      <c r="P46" s="254">
        <v>597.28</v>
      </c>
      <c r="Q46">
        <f t="shared" si="1"/>
        <v>58.980000000000018</v>
      </c>
    </row>
    <row r="47" spans="1:28" x14ac:dyDescent="0.25">
      <c r="A47" s="49">
        <v>-4.0828661243919102E-2</v>
      </c>
      <c r="B47" s="25">
        <v>-5.6341814269446934E-2</v>
      </c>
      <c r="C47" s="25">
        <v>-3.7161894106579267E-2</v>
      </c>
      <c r="D47" s="25">
        <v>-3.4745943663155442E-2</v>
      </c>
      <c r="E47" s="25">
        <v>-6.22448278085811E-2</v>
      </c>
      <c r="F47" s="25">
        <v>-4.6547618812697061E-2</v>
      </c>
      <c r="G47" s="25">
        <v>-4.5695523864505018E-2</v>
      </c>
      <c r="H47" s="25">
        <v>-4.3907457888920441E-2</v>
      </c>
      <c r="I47" s="25">
        <v>-5.1082430295397212E-2</v>
      </c>
      <c r="J47" s="25">
        <v>-6.1937127442287715E-2</v>
      </c>
      <c r="K47" s="25">
        <v>-6.3779540402034526E-2</v>
      </c>
      <c r="L47" s="26">
        <v>-2.9763118485401162E-2</v>
      </c>
      <c r="N47" s="1">
        <v>44469</v>
      </c>
      <c r="O47" s="13">
        <f>LN('ESG FOND NOK '!N48/'ESG FOND NOK '!N47)</f>
        <v>9.1446941433232579E-2</v>
      </c>
      <c r="P47" s="254">
        <v>656.26</v>
      </c>
      <c r="Q47">
        <f t="shared" si="1"/>
        <v>50.680000000000064</v>
      </c>
    </row>
    <row r="48" spans="1:28" x14ac:dyDescent="0.25">
      <c r="A48" s="49">
        <v>1.5227671505267382E-2</v>
      </c>
      <c r="B48" s="25">
        <v>6.2965528787960537E-2</v>
      </c>
      <c r="C48" s="25">
        <v>4.769396695764351E-4</v>
      </c>
      <c r="D48" s="25">
        <v>-6.9550895556561151E-3</v>
      </c>
      <c r="E48" s="25">
        <v>2.3160627077781656E-2</v>
      </c>
      <c r="F48" s="25">
        <v>2.8424388898761609E-2</v>
      </c>
      <c r="G48" s="25">
        <v>1.8570956596425797E-2</v>
      </c>
      <c r="H48" s="25">
        <v>2.3435720325728403E-2</v>
      </c>
      <c r="I48" s="25">
        <v>7.1382592217056076E-2</v>
      </c>
      <c r="J48" s="25">
        <v>2.2654376774496977E-2</v>
      </c>
      <c r="K48" s="25">
        <v>2.2470545562801772E-2</v>
      </c>
      <c r="L48" s="26">
        <v>2.4932263793593794E-2</v>
      </c>
      <c r="N48" s="1">
        <v>44498</v>
      </c>
      <c r="O48" s="13">
        <f>LN('ESG FOND NOK '!N49/'ESG FOND NOK '!N48)</f>
        <v>0.10579936587731269</v>
      </c>
      <c r="P48" s="254">
        <v>706.94</v>
      </c>
      <c r="Q48">
        <f t="shared" si="1"/>
        <v>-103.95000000000005</v>
      </c>
    </row>
    <row r="49" spans="1:23" x14ac:dyDescent="0.25">
      <c r="A49" s="49">
        <v>6.8134425816378921E-2</v>
      </c>
      <c r="B49" s="25">
        <v>2.6675013609084041E-2</v>
      </c>
      <c r="C49" s="25">
        <v>1.3537138735816082E-2</v>
      </c>
      <c r="D49" s="25">
        <v>8.9399961789569077E-2</v>
      </c>
      <c r="E49" s="25">
        <v>2.8159795363245334E-2</v>
      </c>
      <c r="F49" s="25">
        <v>4.5900294449032555E-2</v>
      </c>
      <c r="G49" s="25">
        <v>5.0952267879547319E-2</v>
      </c>
      <c r="H49" s="25">
        <v>4.851621616267375E-2</v>
      </c>
      <c r="I49" s="25">
        <v>1.5421155546442083E-2</v>
      </c>
      <c r="J49" s="25">
        <v>3.3264818529697933E-2</v>
      </c>
      <c r="K49" s="25">
        <v>2.3004721152972696E-3</v>
      </c>
      <c r="L49" s="26">
        <v>-2.1841449222419467E-2</v>
      </c>
      <c r="N49" s="1">
        <v>44530</v>
      </c>
      <c r="O49" s="13">
        <f>LN('ESG FOND NOK '!N50/'ESG FOND NOK '!N49)</f>
        <v>-0.23330630151987855</v>
      </c>
      <c r="P49" s="254">
        <v>602.99</v>
      </c>
      <c r="Q49">
        <f t="shared" si="1"/>
        <v>60.230000000000018</v>
      </c>
    </row>
    <row r="50" spans="1:23" x14ac:dyDescent="0.25">
      <c r="A50" s="49">
        <v>2.2030897597128327E-2</v>
      </c>
      <c r="B50" s="25">
        <v>-3.2716804163701145E-2</v>
      </c>
      <c r="C50" s="25">
        <v>2.9552508669723261E-2</v>
      </c>
      <c r="D50" s="25">
        <v>-7.2744490218834244E-3</v>
      </c>
      <c r="E50" s="25">
        <v>-1.5942195920895741E-2</v>
      </c>
      <c r="F50" s="25">
        <v>1.0850875867370194E-2</v>
      </c>
      <c r="G50" s="25">
        <v>7.9923276880399501E-3</v>
      </c>
      <c r="H50" s="25">
        <v>7.0118953916311318E-3</v>
      </c>
      <c r="I50" s="25">
        <v>-9.6199193497372035E-2</v>
      </c>
      <c r="J50" s="25">
        <v>1.9729659572607104E-2</v>
      </c>
      <c r="K50" s="25">
        <v>1.1573648931829314E-2</v>
      </c>
      <c r="L50" s="26">
        <v>1.1912061293217084E-2</v>
      </c>
      <c r="N50" s="1">
        <v>44561</v>
      </c>
      <c r="O50" s="13">
        <f>LN('ESG FOND NOK '!N51/'ESG FOND NOK '!N50)</f>
        <v>0.12790589834484553</v>
      </c>
      <c r="P50" s="254">
        <v>663.22</v>
      </c>
      <c r="Q50">
        <f t="shared" si="1"/>
        <v>122.73000000000002</v>
      </c>
    </row>
    <row r="51" spans="1:23" x14ac:dyDescent="0.25">
      <c r="A51" s="49">
        <v>-3.2623358798936394E-2</v>
      </c>
      <c r="B51" s="25">
        <v>-0.10728953375314682</v>
      </c>
      <c r="C51" s="25">
        <v>-2.1006479324365536E-2</v>
      </c>
      <c r="D51" s="25">
        <v>-0.10342347180670131</v>
      </c>
      <c r="E51" s="25">
        <v>-0.13224276532372634</v>
      </c>
      <c r="F51" s="25">
        <v>-5.9661527428095662E-2</v>
      </c>
      <c r="G51" s="25">
        <v>-5.8393302343009733E-2</v>
      </c>
      <c r="H51" s="25">
        <v>-5.023296152410129E-2</v>
      </c>
      <c r="I51" s="25">
        <v>-0.11689779892873085</v>
      </c>
      <c r="J51" s="25">
        <v>-8.8374816597129147E-2</v>
      </c>
      <c r="K51" s="25">
        <v>-0.1386363648225977</v>
      </c>
      <c r="L51" s="26">
        <v>-5.0164550077164256E-2</v>
      </c>
      <c r="N51" s="1">
        <v>44592</v>
      </c>
      <c r="O51" s="13">
        <f>LN('ESG FOND NOK '!N52/'ESG FOND NOK '!N51)</f>
        <v>0.1587557080055676</v>
      </c>
      <c r="P51" s="254">
        <v>785.95</v>
      </c>
      <c r="Q51">
        <f t="shared" si="1"/>
        <v>55.779999999999973</v>
      </c>
      <c r="W51" s="158"/>
    </row>
    <row r="52" spans="1:23" x14ac:dyDescent="0.25">
      <c r="A52" s="49">
        <v>-5.0247124223090939E-2</v>
      </c>
      <c r="B52" s="25">
        <v>2.3471199320011443E-2</v>
      </c>
      <c r="C52" s="25">
        <v>-7.6825127627446033E-2</v>
      </c>
      <c r="D52" s="25">
        <v>-3.533339620827914E-2</v>
      </c>
      <c r="E52" s="25">
        <v>-1.640950136387084E-2</v>
      </c>
      <c r="F52" s="25">
        <v>-4.6243067075275743E-2</v>
      </c>
      <c r="G52" s="25">
        <v>-4.5146450224711511E-2</v>
      </c>
      <c r="H52" s="25">
        <v>-4.300605875743304E-2</v>
      </c>
      <c r="I52" s="25">
        <v>2.309577304957296E-2</v>
      </c>
      <c r="J52" s="25">
        <v>-6.1582955382189851E-2</v>
      </c>
      <c r="K52" s="25">
        <v>-6.1628188359191198E-2</v>
      </c>
      <c r="L52" s="26">
        <v>-1.9488057170510359E-2</v>
      </c>
      <c r="N52" s="1">
        <v>44620</v>
      </c>
      <c r="O52" s="13">
        <f>LN('ESG FOND NOK '!N53/'ESG FOND NOK '!N52)</f>
        <v>8.2387354196293325E-2</v>
      </c>
      <c r="P52" s="254">
        <v>841.73</v>
      </c>
      <c r="Q52">
        <f t="shared" si="1"/>
        <v>35.120000000000005</v>
      </c>
    </row>
    <row r="53" spans="1:23" x14ac:dyDescent="0.25">
      <c r="A53" s="49">
        <v>8.3082322063827863E-3</v>
      </c>
      <c r="B53" s="25">
        <v>2.6748698826704845E-2</v>
      </c>
      <c r="C53" s="25">
        <v>-1.4749896342428289E-2</v>
      </c>
      <c r="D53" s="25">
        <v>2.9040664440276327E-2</v>
      </c>
      <c r="E53" s="25">
        <v>5.4727045418190654E-3</v>
      </c>
      <c r="F53" s="25">
        <v>1.3785764144200149E-2</v>
      </c>
      <c r="G53" s="25">
        <v>1.169830256604752E-2</v>
      </c>
      <c r="H53" s="25">
        <v>2.1536963533720175E-2</v>
      </c>
      <c r="I53" s="25">
        <v>4.7144651942828929E-2</v>
      </c>
      <c r="J53" s="25">
        <v>2.011547074395913E-2</v>
      </c>
      <c r="K53" s="25">
        <v>2.8606165400740659E-2</v>
      </c>
      <c r="L53" s="26">
        <v>7.0537370283211102E-3</v>
      </c>
      <c r="N53" s="1">
        <v>44651</v>
      </c>
      <c r="O53" s="13">
        <f>LN('ESG FOND NOK '!N54/'ESG FOND NOK '!N53)</f>
        <v>4.6539010249920132E-2</v>
      </c>
      <c r="P53" s="254">
        <v>876.85</v>
      </c>
      <c r="Q53">
        <f t="shared" si="1"/>
        <v>98.5</v>
      </c>
    </row>
    <row r="54" spans="1:23" x14ac:dyDescent="0.25">
      <c r="A54" s="49">
        <v>4.4996978816711254E-3</v>
      </c>
      <c r="B54" s="25">
        <v>-5.3910445452838539E-2</v>
      </c>
      <c r="C54" s="25">
        <v>-4.1368791660793061E-3</v>
      </c>
      <c r="D54" s="25">
        <v>8.5273253345717771E-3</v>
      </c>
      <c r="E54" s="25">
        <v>-3.3849272360027959E-2</v>
      </c>
      <c r="F54" s="25">
        <v>-2.0242177574230698E-2</v>
      </c>
      <c r="G54" s="25">
        <v>-2.4718305803357238E-2</v>
      </c>
      <c r="H54" s="25">
        <v>-2.461587965068656E-2</v>
      </c>
      <c r="I54" s="25">
        <v>-4.5271763266565922E-2</v>
      </c>
      <c r="J54" s="25">
        <v>-7.4932752790005368E-3</v>
      </c>
      <c r="K54" s="25">
        <v>1.486893434725123E-2</v>
      </c>
      <c r="L54" s="26">
        <v>-1.9433465869957908E-2</v>
      </c>
      <c r="N54" s="1">
        <v>44680</v>
      </c>
      <c r="O54" s="13">
        <f>LN('ESG FOND NOK '!N55/'ESG FOND NOK '!N54)</f>
        <v>4.3037329041170913E-2</v>
      </c>
      <c r="P54" s="254">
        <v>975.35</v>
      </c>
      <c r="Q54">
        <f t="shared" si="1"/>
        <v>102.63</v>
      </c>
    </row>
    <row r="55" spans="1:23" x14ac:dyDescent="0.25">
      <c r="A55" s="49">
        <v>1.977514987823259E-2</v>
      </c>
      <c r="B55" s="25">
        <v>2.4778529597511114E-2</v>
      </c>
      <c r="C55" s="25">
        <v>3.1718919972275952E-2</v>
      </c>
      <c r="D55" s="25">
        <v>1.147973987921362E-3</v>
      </c>
      <c r="E55" s="25">
        <v>8.8134227125219074E-3</v>
      </c>
      <c r="F55" s="25">
        <v>3.7666668923196744E-3</v>
      </c>
      <c r="G55" s="25">
        <v>1.9795144067404733E-3</v>
      </c>
      <c r="H55" s="25">
        <v>6.4782114123193811E-3</v>
      </c>
      <c r="I55" s="25">
        <v>6.1025061797678616E-2</v>
      </c>
      <c r="J55" s="25">
        <v>-8.4633163966306903E-3</v>
      </c>
      <c r="K55" s="25">
        <v>-2.865740238875113E-2</v>
      </c>
      <c r="L55" s="26">
        <v>-8.7376280676166908E-3</v>
      </c>
      <c r="N55" s="1">
        <v>44712</v>
      </c>
      <c r="O55" s="13">
        <f>LN('ESG FOND NOK '!N56/'ESG FOND NOK '!N55)</f>
        <v>9.1054835718949553E-2</v>
      </c>
      <c r="P55" s="254">
        <v>1077.98</v>
      </c>
      <c r="Q55">
        <f t="shared" si="1"/>
        <v>-14.329999999999927</v>
      </c>
    </row>
    <row r="56" spans="1:23" x14ac:dyDescent="0.25">
      <c r="A56" s="49">
        <v>-3.4044995658482395E-2</v>
      </c>
      <c r="B56" s="25">
        <v>-7.6457575383458903E-2</v>
      </c>
      <c r="C56" s="25">
        <v>-7.6416190953181085E-2</v>
      </c>
      <c r="D56" s="25">
        <v>-6.8150476178876651E-2</v>
      </c>
      <c r="E56" s="25">
        <v>-5.2413392080679709E-2</v>
      </c>
      <c r="F56" s="25">
        <v>-3.741918000261691E-2</v>
      </c>
      <c r="G56" s="25">
        <v>-3.9796757576632744E-2</v>
      </c>
      <c r="H56" s="25">
        <v>-4.2095026858045892E-2</v>
      </c>
      <c r="I56" s="25">
        <v>-5.2785502001320109E-2</v>
      </c>
      <c r="J56" s="25">
        <v>-7.3660294981964275E-2</v>
      </c>
      <c r="K56" s="25">
        <v>-7.0281146762968871E-2</v>
      </c>
      <c r="L56" s="26">
        <v>-9.5885921202253088E-2</v>
      </c>
      <c r="N56" s="1">
        <v>44742</v>
      </c>
      <c r="O56" s="13">
        <f>LN('ESG FOND NOK '!N57/'ESG FOND NOK '!N56)</f>
        <v>-6.3080324917401814E-2</v>
      </c>
      <c r="P56" s="254">
        <v>1063.6500000000001</v>
      </c>
      <c r="Q56">
        <f t="shared" si="1"/>
        <v>-83.650000000000091</v>
      </c>
    </row>
    <row r="57" spans="1:23" x14ac:dyDescent="0.25">
      <c r="A57" s="49">
        <v>2.1162999163171124E-2</v>
      </c>
      <c r="B57" s="25">
        <v>0.11981043314973945</v>
      </c>
      <c r="C57" s="25">
        <v>8.5921695863793533E-3</v>
      </c>
      <c r="D57" s="25">
        <v>6.4743154238914455E-2</v>
      </c>
      <c r="E57" s="25">
        <v>9.1214011106055232E-2</v>
      </c>
      <c r="F57" s="25">
        <v>5.914955833997685E-2</v>
      </c>
      <c r="G57" s="25">
        <v>5.3575150525968354E-2</v>
      </c>
      <c r="H57" s="25">
        <v>5.2227748057358608E-2</v>
      </c>
      <c r="I57" s="25">
        <v>7.5018462967908706E-2</v>
      </c>
      <c r="J57" s="25">
        <v>6.1779732064017392E-2</v>
      </c>
      <c r="K57" s="25">
        <v>7.1134201943047218E-2</v>
      </c>
      <c r="L57" s="26">
        <v>7.8918687873838975E-2</v>
      </c>
      <c r="N57" s="1">
        <v>44771</v>
      </c>
      <c r="O57" s="13">
        <f>LN('ESG FOND NOK '!N58/'ESG FOND NOK '!N57)</f>
        <v>-6.0200923738502915E-2</v>
      </c>
      <c r="P57" s="254">
        <v>980</v>
      </c>
      <c r="Q57">
        <f t="shared" si="1"/>
        <v>-86.330000000000041</v>
      </c>
    </row>
    <row r="58" spans="1:23" x14ac:dyDescent="0.25">
      <c r="A58" s="49">
        <v>-2.7878048470117107E-2</v>
      </c>
      <c r="B58" s="25">
        <v>-9.8145044754831684E-3</v>
      </c>
      <c r="C58" s="25">
        <v>-3.8102658300643945E-2</v>
      </c>
      <c r="D58" s="25">
        <v>-8.0726372894459938E-3</v>
      </c>
      <c r="E58" s="25">
        <v>-3.2363476494353179E-2</v>
      </c>
      <c r="F58" s="25">
        <v>-2.1680105821120826E-2</v>
      </c>
      <c r="G58" s="25">
        <v>-2.4683614931270241E-2</v>
      </c>
      <c r="H58" s="25">
        <v>-2.0298556223128143E-2</v>
      </c>
      <c r="I58" s="25">
        <v>3.0753305938827559E-2</v>
      </c>
      <c r="J58" s="25">
        <v>-5.7741983614338771E-2</v>
      </c>
      <c r="K58" s="25">
        <v>-4.1729674809108303E-2</v>
      </c>
      <c r="L58" s="26">
        <v>-3.6645536151706896E-2</v>
      </c>
      <c r="N58" s="1">
        <v>44804</v>
      </c>
      <c r="O58" s="13">
        <f>LN('ESG FOND NOK '!N59/'ESG FOND NOK '!N58)</f>
        <v>-0.11841211777234324</v>
      </c>
      <c r="P58" s="254">
        <v>893.67</v>
      </c>
      <c r="Q58">
        <f t="shared" si="1"/>
        <v>-22.539999999999964</v>
      </c>
    </row>
    <row r="59" spans="1:23" x14ac:dyDescent="0.25">
      <c r="A59" s="49">
        <v>-2.1067792007450376E-2</v>
      </c>
      <c r="B59" s="25">
        <v>-6.0598916354346395E-2</v>
      </c>
      <c r="C59" s="25">
        <v>3.2809167652810352E-3</v>
      </c>
      <c r="D59" s="25">
        <v>-2.0848144655828026E-2</v>
      </c>
      <c r="E59" s="25">
        <v>-4.5945877986773999E-2</v>
      </c>
      <c r="F59" s="25">
        <v>-9.2317597541739984E-3</v>
      </c>
      <c r="G59" s="25">
        <v>-1.1333092553438352E-2</v>
      </c>
      <c r="H59" s="25">
        <v>-8.2959290713000115E-3</v>
      </c>
      <c r="I59" s="25">
        <v>-8.1703119763739687E-2</v>
      </c>
      <c r="J59" s="25">
        <v>-3.671512549595389E-2</v>
      </c>
      <c r="K59" s="25">
        <v>-5.0183553584669145E-2</v>
      </c>
      <c r="L59" s="26">
        <v>-0.16194772309863029</v>
      </c>
      <c r="N59" s="1">
        <v>44834</v>
      </c>
      <c r="O59" s="13">
        <f>LN('ESG FOND NOK '!N60/'ESG FOND NOK '!N59)</f>
        <v>-0.11908871833878766</v>
      </c>
      <c r="P59" s="254">
        <v>871.13</v>
      </c>
      <c r="Q59">
        <f t="shared" si="1"/>
        <v>28.509999999999991</v>
      </c>
    </row>
    <row r="60" spans="1:23" x14ac:dyDescent="0.25">
      <c r="A60" s="49">
        <v>2.6963134722091747E-2</v>
      </c>
      <c r="B60" s="25">
        <v>-5.385477311884785E-3</v>
      </c>
      <c r="C60" s="25">
        <v>2.1113035411360049E-2</v>
      </c>
      <c r="D60" s="25">
        <v>1.1228970679447793E-2</v>
      </c>
      <c r="E60" s="25">
        <v>-1.6964049048786218E-3</v>
      </c>
      <c r="F60" s="25">
        <v>1.2899156721695743E-2</v>
      </c>
      <c r="G60" s="25">
        <v>1.4575362875640374E-2</v>
      </c>
      <c r="H60" s="25">
        <v>1.7619867424471816E-2</v>
      </c>
      <c r="I60" s="25">
        <v>-4.9130987105298354E-2</v>
      </c>
      <c r="J60" s="25">
        <v>2.9387826219967737E-2</v>
      </c>
      <c r="K60" s="25">
        <v>2.668031621718464E-3</v>
      </c>
      <c r="L60" s="26">
        <v>5.1861184732288887E-2</v>
      </c>
      <c r="N60" s="1">
        <v>44865</v>
      </c>
      <c r="O60" s="13">
        <f>LN('ESG FOND NOK '!N61/'ESG FOND NOK '!N60)</f>
        <v>7.9214821335470129E-2</v>
      </c>
      <c r="P60" s="254">
        <v>899.64</v>
      </c>
      <c r="Q60">
        <f t="shared" si="1"/>
        <v>-97.460000000000036</v>
      </c>
    </row>
    <row r="61" spans="1:23" x14ac:dyDescent="0.25">
      <c r="A61" s="49">
        <v>3.4088720351467414E-2</v>
      </c>
      <c r="B61" s="25">
        <v>8.0774025357183574E-2</v>
      </c>
      <c r="C61" s="25">
        <v>6.521575771747809E-2</v>
      </c>
      <c r="D61" s="25">
        <v>5.1010448521778742E-3</v>
      </c>
      <c r="E61" s="25">
        <v>2.6892285505002136E-2</v>
      </c>
      <c r="F61" s="25">
        <v>2.7755495378520453E-2</v>
      </c>
      <c r="G61" s="25">
        <v>2.4216753674947016E-2</v>
      </c>
      <c r="H61" s="25">
        <v>2.2669539026886322E-2</v>
      </c>
      <c r="I61" s="25">
        <v>2.6262438844825674E-2</v>
      </c>
      <c r="J61" s="25">
        <v>5.6476642837787853E-2</v>
      </c>
      <c r="K61" s="25">
        <v>4.3404053988342496E-2</v>
      </c>
      <c r="L61" s="26">
        <v>3.7341951045751547E-2</v>
      </c>
      <c r="N61" s="1">
        <v>44895</v>
      </c>
      <c r="O61" s="13">
        <f>LN('ESG FOND NOK '!N62/'ESG FOND NOK '!N61)</f>
        <v>-7.2855301180255197E-2</v>
      </c>
      <c r="P61" s="254">
        <v>802.18</v>
      </c>
      <c r="Q61">
        <f t="shared" si="1"/>
        <v>-11.839999999999918</v>
      </c>
    </row>
    <row r="62" spans="1:23" x14ac:dyDescent="0.25">
      <c r="A62" s="49">
        <v>-5.6608281431893073E-2</v>
      </c>
      <c r="B62" s="25">
        <v>-5.7038319777165898E-2</v>
      </c>
      <c r="C62" s="25">
        <v>-1.2418052643264531E-2</v>
      </c>
      <c r="D62" s="25">
        <v>-2.8131428679626855E-2</v>
      </c>
      <c r="E62" s="25">
        <v>-5.2096975451708182E-2</v>
      </c>
      <c r="F62" s="25">
        <v>-5.9742407655847561E-2</v>
      </c>
      <c r="G62" s="25">
        <v>-6.1263648551893007E-2</v>
      </c>
      <c r="H62" s="25">
        <v>-6.0332297668394284E-2</v>
      </c>
      <c r="I62" s="25">
        <v>-7.7812602376154658E-2</v>
      </c>
      <c r="J62" s="25">
        <v>-6.3105046324570422E-3</v>
      </c>
      <c r="K62" s="25">
        <v>1.4502771845350952E-2</v>
      </c>
      <c r="L62" s="26">
        <v>1.8065656294966306E-3</v>
      </c>
      <c r="N62" s="1">
        <v>44925</v>
      </c>
      <c r="O62" s="13">
        <f>LN('ESG FOND NOK '!N63/'ESG FOND NOK '!N62)</f>
        <v>-2.7383636728275473E-3</v>
      </c>
      <c r="P62" s="254">
        <v>790.34</v>
      </c>
      <c r="Q62">
        <f t="shared" si="1"/>
        <v>-2.57000000000005</v>
      </c>
    </row>
    <row r="63" spans="1:23" ht="15.75" thickBot="1" x14ac:dyDescent="0.3">
      <c r="A63" s="50">
        <v>6.7642795868101624E-2</v>
      </c>
      <c r="B63" s="22">
        <v>0.10896596378453967</v>
      </c>
      <c r="C63" s="22">
        <v>0.1174002132674199</v>
      </c>
      <c r="D63" s="22">
        <v>7.0736027711145094E-2</v>
      </c>
      <c r="E63" s="22">
        <v>9.1879141514000409E-2</v>
      </c>
      <c r="F63" s="22">
        <v>8.4836074020746804E-2</v>
      </c>
      <c r="G63" s="22">
        <v>8.1725893109963865E-2</v>
      </c>
      <c r="H63" s="22">
        <v>7.8776821707607372E-2</v>
      </c>
      <c r="I63" s="22">
        <v>0.12078385212258327</v>
      </c>
      <c r="J63" s="22">
        <v>5.9087430598564541E-2</v>
      </c>
      <c r="K63" s="22">
        <v>4.9059179584611368E-2</v>
      </c>
      <c r="L63" s="157">
        <v>2.7928448400559438E-2</v>
      </c>
      <c r="N63" s="1">
        <v>44957</v>
      </c>
      <c r="O63" s="13">
        <f>LN('ESG FOND NOK '!N64/'ESG FOND NOK '!N63)</f>
        <v>-1.7096582355665038E-2</v>
      </c>
      <c r="P63" s="254">
        <v>787.77</v>
      </c>
    </row>
    <row r="64" spans="1:23" x14ac:dyDescent="0.25">
      <c r="O64" s="44"/>
    </row>
  </sheetData>
  <mergeCells count="1">
    <mergeCell ref="A1:L1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236A-3AE2-41CD-BD24-98DE6A3C6348}">
  <sheetPr codeName="Sheet10">
    <tabColor rgb="FF1D7D74"/>
  </sheetPr>
  <dimension ref="E2:V78"/>
  <sheetViews>
    <sheetView topLeftCell="A12" zoomScaleNormal="100" workbookViewId="0">
      <selection activeCell="I40" sqref="I40"/>
    </sheetView>
  </sheetViews>
  <sheetFormatPr defaultRowHeight="15.75" x14ac:dyDescent="0.25"/>
  <cols>
    <col min="1" max="4" width="9.140625" style="88"/>
    <col min="5" max="5" width="20.7109375" style="88" customWidth="1"/>
    <col min="6" max="6" width="22" style="88" customWidth="1"/>
    <col min="7" max="16384" width="9.140625" style="88"/>
  </cols>
  <sheetData>
    <row r="2" spans="5:22" ht="16.5" thickBot="1" x14ac:dyDescent="0.3"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5:22" ht="16.5" thickBot="1" x14ac:dyDescent="0.3">
      <c r="E3" s="384" t="s">
        <v>166</v>
      </c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</row>
    <row r="4" spans="5:22" x14ac:dyDescent="0.25">
      <c r="E4" s="89"/>
      <c r="F4" s="90" t="s">
        <v>62</v>
      </c>
      <c r="G4" s="90" t="s">
        <v>63</v>
      </c>
      <c r="H4" s="90" t="s">
        <v>56</v>
      </c>
      <c r="I4" s="90" t="s">
        <v>57</v>
      </c>
      <c r="J4" s="90" t="s">
        <v>64</v>
      </c>
      <c r="K4" s="90" t="s">
        <v>60</v>
      </c>
      <c r="L4" s="90" t="s">
        <v>59</v>
      </c>
      <c r="M4" s="90" t="s">
        <v>165</v>
      </c>
      <c r="N4" s="90" t="s">
        <v>58</v>
      </c>
      <c r="O4" s="90" t="s">
        <v>61</v>
      </c>
      <c r="P4" s="90" t="s">
        <v>65</v>
      </c>
      <c r="Q4" s="90" t="s">
        <v>66</v>
      </c>
      <c r="R4" s="90" t="s">
        <v>142</v>
      </c>
      <c r="S4" s="90" t="s">
        <v>143</v>
      </c>
      <c r="T4" s="90" t="s">
        <v>144</v>
      </c>
      <c r="U4" s="88" t="s">
        <v>18</v>
      </c>
      <c r="V4" s="91" t="s">
        <v>31</v>
      </c>
    </row>
    <row r="5" spans="5:22" x14ac:dyDescent="0.25">
      <c r="E5" s="89" t="s">
        <v>19</v>
      </c>
      <c r="F5" s="92">
        <v>9.00886221301349E-3</v>
      </c>
      <c r="G5" s="92">
        <v>1.4824428534972262E-2</v>
      </c>
      <c r="H5" s="92">
        <v>3.8529291156877577E-3</v>
      </c>
      <c r="I5" s="92">
        <v>1.0185778210367886E-2</v>
      </c>
      <c r="J5" s="92">
        <v>8.1670049582439012E-3</v>
      </c>
      <c r="K5" s="92">
        <v>1.0940612521034709E-2</v>
      </c>
      <c r="L5" s="92">
        <v>9.1974231438742716E-3</v>
      </c>
      <c r="M5" s="92">
        <v>9.3925539600269482E-3</v>
      </c>
      <c r="N5" s="92">
        <v>1.4807395137702899E-2</v>
      </c>
      <c r="O5" s="92">
        <v>8.6764996579420644E-3</v>
      </c>
      <c r="P5" s="92">
        <v>7.8624257147116537E-3</v>
      </c>
      <c r="Q5" s="92">
        <v>6.3160180110757363E-3</v>
      </c>
      <c r="R5" s="92">
        <v>1.4676300706291674E-2</v>
      </c>
      <c r="S5" s="92">
        <v>5.7222863528125847E-3</v>
      </c>
      <c r="T5" s="92">
        <v>6.0992139550541304E-3</v>
      </c>
      <c r="U5" s="92">
        <v>6.3160180110757363E-3</v>
      </c>
      <c r="V5" s="93">
        <v>1.4347404371584699E-3</v>
      </c>
    </row>
    <row r="6" spans="5:22" x14ac:dyDescent="0.25">
      <c r="E6" s="89" t="s">
        <v>20</v>
      </c>
      <c r="F6" s="92">
        <v>4.3359858031367009E-3</v>
      </c>
      <c r="G6" s="92">
        <v>8.5939314055568494E-3</v>
      </c>
      <c r="H6" s="92">
        <v>4.8851272755893061E-3</v>
      </c>
      <c r="I6" s="92">
        <v>5.1817509085856405E-3</v>
      </c>
      <c r="J6" s="92">
        <v>5.7013794693870001E-3</v>
      </c>
      <c r="K6" s="92">
        <v>4.9162915134305183E-3</v>
      </c>
      <c r="L6" s="92">
        <v>4.5923328129520245E-3</v>
      </c>
      <c r="M6" s="92">
        <v>4.5055260429198631E-3</v>
      </c>
      <c r="N6" s="92">
        <v>8.4083781703590248E-3</v>
      </c>
      <c r="O6" s="92">
        <v>4.8517463618211482E-3</v>
      </c>
      <c r="P6" s="92">
        <v>5.2128042933375987E-3</v>
      </c>
      <c r="Q6" s="92">
        <v>5.9693188102158479E-3</v>
      </c>
      <c r="R6" s="92">
        <v>1.1247784421302242E-2</v>
      </c>
      <c r="S6" s="92">
        <v>6.6195046614420045E-3</v>
      </c>
      <c r="T6" s="92">
        <v>6.3730232354653506E-3</v>
      </c>
      <c r="U6" s="92">
        <v>5.9693188102158479E-3</v>
      </c>
      <c r="V6" s="93">
        <v>7.9674467986210639E-5</v>
      </c>
    </row>
    <row r="7" spans="5:22" x14ac:dyDescent="0.25">
      <c r="E7" s="89" t="s">
        <v>21</v>
      </c>
      <c r="F7" s="92">
        <v>1.794700287492617E-2</v>
      </c>
      <c r="G7" s="92">
        <v>2.3103291152910842E-2</v>
      </c>
      <c r="H7" s="92">
        <v>5.7582185960123383E-3</v>
      </c>
      <c r="I7" s="92">
        <v>1.4286488756952752E-2</v>
      </c>
      <c r="J7" s="92">
        <v>1.2433907981440229E-2</v>
      </c>
      <c r="K7" s="92">
        <v>1.9989931471008762E-2</v>
      </c>
      <c r="L7" s="92">
        <v>1.7518696208973707E-2</v>
      </c>
      <c r="M7" s="92">
        <v>1.9123000354765701E-2</v>
      </c>
      <c r="N7" s="92">
        <v>1.8335209427666876E-2</v>
      </c>
      <c r="O7" s="92">
        <v>1.7602935473148562E-2</v>
      </c>
      <c r="P7" s="92">
        <v>1.6360914414551977E-2</v>
      </c>
      <c r="Q7" s="92">
        <v>8.4674510990985965E-3</v>
      </c>
      <c r="R7" s="92">
        <v>2.340435832729602E-2</v>
      </c>
      <c r="S7" s="92">
        <v>1.3416320352070969E-2</v>
      </c>
      <c r="T7" s="92">
        <v>1.2924093561290564E-2</v>
      </c>
      <c r="U7" s="92">
        <v>8.4674510990985965E-3</v>
      </c>
      <c r="V7" s="93">
        <v>1.3599999999999999E-3</v>
      </c>
    </row>
    <row r="8" spans="5:22" x14ac:dyDescent="0.25">
      <c r="E8" s="89" t="s">
        <v>167</v>
      </c>
      <c r="F8" s="92" t="e">
        <v>#N/A</v>
      </c>
      <c r="G8" s="92" t="e">
        <v>#N/A</v>
      </c>
      <c r="H8" s="92" t="e">
        <v>#N/A</v>
      </c>
      <c r="I8" s="92" t="e">
        <v>#N/A</v>
      </c>
      <c r="J8" s="92" t="e">
        <v>#N/A</v>
      </c>
      <c r="K8" s="92" t="e">
        <v>#N/A</v>
      </c>
      <c r="L8" s="92" t="e">
        <v>#N/A</v>
      </c>
      <c r="M8" s="92" t="e">
        <v>#N/A</v>
      </c>
      <c r="N8" s="92" t="e">
        <v>#N/A</v>
      </c>
      <c r="O8" s="92" t="e">
        <v>#N/A</v>
      </c>
      <c r="P8" s="92" t="e">
        <v>#N/A</v>
      </c>
      <c r="Q8" s="92" t="e">
        <v>#N/A</v>
      </c>
      <c r="R8" s="92" t="e">
        <v>#N/A</v>
      </c>
      <c r="S8" s="92" t="e">
        <v>#N/A</v>
      </c>
      <c r="T8" s="92" t="e">
        <v>#N/A</v>
      </c>
      <c r="U8" s="92" t="e">
        <v>#N/A</v>
      </c>
      <c r="V8" s="93">
        <v>1.475E-3</v>
      </c>
    </row>
    <row r="9" spans="5:22" x14ac:dyDescent="0.25">
      <c r="E9" s="89" t="s">
        <v>168</v>
      </c>
      <c r="F9" s="92">
        <v>3.3865131713684271E-2</v>
      </c>
      <c r="G9" s="92">
        <v>6.7120749975014396E-2</v>
      </c>
      <c r="H9" s="92">
        <v>3.8154063720934134E-2</v>
      </c>
      <c r="I9" s="92">
        <v>4.0470768354410006E-2</v>
      </c>
      <c r="J9" s="92">
        <v>4.4529197153000667E-2</v>
      </c>
      <c r="K9" s="92">
        <v>3.6127216904040124E-2</v>
      </c>
      <c r="L9" s="92">
        <v>3.5867265864014043E-2</v>
      </c>
      <c r="M9" s="92">
        <v>3.5189283316503853E-2</v>
      </c>
      <c r="N9" s="92">
        <v>6.5671532879947161E-2</v>
      </c>
      <c r="O9" s="92">
        <v>3.7893350449994909E-2</v>
      </c>
      <c r="P9" s="92">
        <v>4.0713303042604794E-2</v>
      </c>
      <c r="Q9" s="92">
        <v>4.6621870302871821E-2</v>
      </c>
      <c r="R9" s="92">
        <v>8.7848004631143742E-2</v>
      </c>
      <c r="S9" s="92">
        <v>5.1699984136690004E-2</v>
      </c>
      <c r="T9" s="92">
        <v>4.9774902659338829E-2</v>
      </c>
      <c r="U9" s="92">
        <v>4.6621870302871821E-2</v>
      </c>
      <c r="V9" s="93">
        <v>6.2227748776733669E-4</v>
      </c>
    </row>
    <row r="10" spans="5:22" x14ac:dyDescent="0.25">
      <c r="E10" s="89" t="s">
        <v>22</v>
      </c>
      <c r="F10" s="92">
        <v>1.1468471459851841E-3</v>
      </c>
      <c r="G10" s="92">
        <v>4.5051950772083951E-3</v>
      </c>
      <c r="H10" s="92">
        <v>1.455732578421102E-3</v>
      </c>
      <c r="I10" s="92">
        <v>1.6378830911963141E-3</v>
      </c>
      <c r="J10" s="92">
        <v>1.982849399090803E-3</v>
      </c>
      <c r="K10" s="92">
        <v>1.3051758012315626E-3</v>
      </c>
      <c r="L10" s="92">
        <v>1.2864607605598669E-3</v>
      </c>
      <c r="M10" s="92">
        <v>1.2382856603291763E-3</v>
      </c>
      <c r="N10" s="92">
        <v>4.3127502308019814E-3</v>
      </c>
      <c r="O10" s="92">
        <v>1.4359060083261293E-3</v>
      </c>
      <c r="P10" s="92">
        <v>1.6575730446389729E-3</v>
      </c>
      <c r="Q10" s="92">
        <v>2.1735987905378016E-3</v>
      </c>
      <c r="R10" s="92">
        <v>7.7172719176734532E-3</v>
      </c>
      <c r="S10" s="92">
        <v>2.6728883597339982E-3</v>
      </c>
      <c r="T10" s="92">
        <v>2.4775409347466558E-3</v>
      </c>
      <c r="U10" s="92">
        <v>2.1735987905378016E-3</v>
      </c>
      <c r="V10" s="93">
        <v>3.8722927178202789E-7</v>
      </c>
    </row>
    <row r="11" spans="5:22" x14ac:dyDescent="0.25">
      <c r="E11" s="89" t="s">
        <v>23</v>
      </c>
      <c r="F11" s="92">
        <v>-0.28375090416307813</v>
      </c>
      <c r="G11" s="92">
        <v>-6.3832353169153588E-2</v>
      </c>
      <c r="H11" s="92">
        <v>0.65443767118848761</v>
      </c>
      <c r="I11" s="92">
        <v>0.2054965743586048</v>
      </c>
      <c r="J11" s="92">
        <v>0.55628204528349068</v>
      </c>
      <c r="K11" s="92">
        <v>-0.36796110480432009</v>
      </c>
      <c r="L11" s="92">
        <v>-0.5552603730328376</v>
      </c>
      <c r="M11" s="92">
        <v>-0.54245184430877602</v>
      </c>
      <c r="N11" s="92">
        <v>-0.44033592444167091</v>
      </c>
      <c r="O11" s="92">
        <v>-9.0094229207594356E-2</v>
      </c>
      <c r="P11" s="92">
        <v>1.4987067624192747</v>
      </c>
      <c r="Q11" s="92">
        <v>3.2030208071961015</v>
      </c>
      <c r="R11" s="92">
        <v>0.58068605164537912</v>
      </c>
      <c r="S11" s="92">
        <v>0.30928613554100393</v>
      </c>
      <c r="T11" s="92">
        <v>3.1167135858708281</v>
      </c>
      <c r="U11" s="92">
        <v>3.2030208071961015</v>
      </c>
      <c r="V11" s="93">
        <v>9.9837977649011478E-2</v>
      </c>
    </row>
    <row r="12" spans="5:22" x14ac:dyDescent="0.25">
      <c r="E12" s="89" t="s">
        <v>24</v>
      </c>
      <c r="F12" s="92">
        <v>-0.39192539868828491</v>
      </c>
      <c r="G12" s="92">
        <v>-0.46319412275662308</v>
      </c>
      <c r="H12" s="92">
        <v>4.0309670321181885E-2</v>
      </c>
      <c r="I12" s="92">
        <v>-0.42905672749357732</v>
      </c>
      <c r="J12" s="92">
        <v>-0.54196400897548658</v>
      </c>
      <c r="K12" s="92">
        <v>-0.49098409841925333</v>
      </c>
      <c r="L12" s="92">
        <v>-0.40280918226132395</v>
      </c>
      <c r="M12" s="92">
        <v>-0.45128592432556275</v>
      </c>
      <c r="N12" s="92">
        <v>-0.21730116836861918</v>
      </c>
      <c r="O12" s="92">
        <v>-0.54713034249370485</v>
      </c>
      <c r="P12" s="92">
        <v>-0.87845967808946812</v>
      </c>
      <c r="Q12" s="92">
        <v>-0.93855877820962408</v>
      </c>
      <c r="R12" s="92">
        <v>-0.31118528677244345</v>
      </c>
      <c r="S12" s="92">
        <v>-0.53614137929086858</v>
      </c>
      <c r="T12" s="92">
        <v>-0.99413438075530203</v>
      </c>
      <c r="U12" s="92">
        <v>-0.93855877820962408</v>
      </c>
      <c r="V12" s="93">
        <v>0.74334725529454193</v>
      </c>
    </row>
    <row r="13" spans="5:22" x14ac:dyDescent="0.25">
      <c r="E13" s="89" t="s">
        <v>169</v>
      </c>
      <c r="F13" s="92">
        <v>0.15144468431547897</v>
      </c>
      <c r="G13" s="92">
        <v>0.30652912618580752</v>
      </c>
      <c r="H13" s="92">
        <v>0.19496867422819925</v>
      </c>
      <c r="I13" s="92">
        <v>0.19242093359627038</v>
      </c>
      <c r="J13" s="92">
        <v>0.22495357350439341</v>
      </c>
      <c r="K13" s="92">
        <v>0.15953606712422247</v>
      </c>
      <c r="L13" s="92">
        <v>0.15748023604116806</v>
      </c>
      <c r="M13" s="92">
        <v>0.15314641292465034</v>
      </c>
      <c r="N13" s="92">
        <v>0.28411798150400452</v>
      </c>
      <c r="O13" s="92">
        <v>0.16145981560593586</v>
      </c>
      <c r="P13" s="92">
        <v>0.21048223343231159</v>
      </c>
      <c r="Q13" s="92">
        <v>0.2849927304437947</v>
      </c>
      <c r="R13" s="92">
        <v>0.443559430937151</v>
      </c>
      <c r="S13" s="92">
        <v>0.26089732678296867</v>
      </c>
      <c r="T13" s="92">
        <v>0.30790621350961922</v>
      </c>
      <c r="U13" s="92">
        <v>0.2849927304437947</v>
      </c>
      <c r="V13" s="93">
        <v>2.4641666666666662E-3</v>
      </c>
    </row>
    <row r="14" spans="5:22" x14ac:dyDescent="0.25">
      <c r="E14" s="89" t="s">
        <v>25</v>
      </c>
      <c r="F14" s="92">
        <v>-7.1438589914257875E-2</v>
      </c>
      <c r="G14" s="92">
        <v>-0.1710767220919148</v>
      </c>
      <c r="H14" s="92">
        <v>-7.5092627627446035E-2</v>
      </c>
      <c r="I14" s="92">
        <v>-0.10177930514003464</v>
      </c>
      <c r="J14" s="92">
        <v>-0.13059859865705967</v>
      </c>
      <c r="K14" s="92">
        <v>-7.2224159770142335E-2</v>
      </c>
      <c r="L14" s="92">
        <v>-7.3278509597870869E-2</v>
      </c>
      <c r="M14" s="92">
        <v>-7.1893757883709636E-2</v>
      </c>
      <c r="N14" s="92">
        <v>-0.14752652744541256</v>
      </c>
      <c r="O14" s="92">
        <v>-8.6730649930462478E-2</v>
      </c>
      <c r="P14" s="92">
        <v>-0.13699219815593103</v>
      </c>
      <c r="Q14" s="92">
        <v>-0.15918772309863027</v>
      </c>
      <c r="R14" s="92">
        <v>-0.25622301761640132</v>
      </c>
      <c r="S14" s="92">
        <v>-0.14432993127245661</v>
      </c>
      <c r="T14" s="92">
        <v>-0.16729950571833285</v>
      </c>
      <c r="U14" s="92">
        <v>-0.15918772309863027</v>
      </c>
      <c r="V14" s="93">
        <v>4.7916666666666664E-4</v>
      </c>
    </row>
    <row r="15" spans="5:22" x14ac:dyDescent="0.25">
      <c r="E15" s="89" t="s">
        <v>26</v>
      </c>
      <c r="F15" s="92">
        <v>8.0006094401221084E-2</v>
      </c>
      <c r="G15" s="92">
        <v>0.1354524040938927</v>
      </c>
      <c r="H15" s="92">
        <v>0.11987604660075322</v>
      </c>
      <c r="I15" s="92">
        <v>9.0641628456235745E-2</v>
      </c>
      <c r="J15" s="92">
        <v>9.4354974847333739E-2</v>
      </c>
      <c r="K15" s="92">
        <v>8.7311907354080134E-2</v>
      </c>
      <c r="L15" s="92">
        <v>8.4201726443297195E-2</v>
      </c>
      <c r="M15" s="92">
        <v>8.1252655040940702E-2</v>
      </c>
      <c r="N15" s="92">
        <v>0.13659145405859197</v>
      </c>
      <c r="O15" s="92">
        <v>7.4729165675473372E-2</v>
      </c>
      <c r="P15" s="92">
        <v>7.3490035276380553E-2</v>
      </c>
      <c r="Q15" s="92">
        <v>0.12580500734516439</v>
      </c>
      <c r="R15" s="92">
        <v>0.18733641332074971</v>
      </c>
      <c r="S15" s="92">
        <v>0.11656739551051208</v>
      </c>
      <c r="T15" s="92">
        <v>0.14060670779128639</v>
      </c>
      <c r="U15" s="92">
        <v>0.12580500734516439</v>
      </c>
      <c r="V15" s="93">
        <v>2.943333333333333E-3</v>
      </c>
    </row>
    <row r="16" spans="5:22" x14ac:dyDescent="0.25">
      <c r="E16" s="89" t="s">
        <v>27</v>
      </c>
      <c r="F16" s="92">
        <v>0.54954059499382291</v>
      </c>
      <c r="G16" s="92">
        <v>0.90429014063330793</v>
      </c>
      <c r="H16" s="92">
        <v>0.23502867605695321</v>
      </c>
      <c r="I16" s="92">
        <v>0.62133247083244103</v>
      </c>
      <c r="J16" s="92">
        <v>0.49818730245287801</v>
      </c>
      <c r="K16" s="92">
        <v>0.59079307613587428</v>
      </c>
      <c r="L16" s="92">
        <v>0.56104281177633053</v>
      </c>
      <c r="M16" s="92">
        <v>0.57294579156164382</v>
      </c>
      <c r="N16" s="92">
        <v>0.9032511033998768</v>
      </c>
      <c r="O16" s="92">
        <v>0.52926647913446589</v>
      </c>
      <c r="P16" s="92">
        <v>0.47960796859741084</v>
      </c>
      <c r="Q16" s="92">
        <v>0.38527709867561993</v>
      </c>
      <c r="R16" s="92">
        <v>0.89525434308379215</v>
      </c>
      <c r="S16" s="92">
        <v>0.34905946752156769</v>
      </c>
      <c r="T16" s="92">
        <v>0.37205205125830193</v>
      </c>
      <c r="U16" s="92">
        <v>0.38527709867561993</v>
      </c>
      <c r="V16" s="93">
        <v>8.7519166666666662E-2</v>
      </c>
    </row>
    <row r="17" spans="5:22" ht="16.5" thickBot="1" x14ac:dyDescent="0.3">
      <c r="E17" s="94" t="s">
        <v>28</v>
      </c>
      <c r="F17" s="95">
        <v>61</v>
      </c>
      <c r="G17" s="95">
        <v>61</v>
      </c>
      <c r="H17" s="95">
        <v>61</v>
      </c>
      <c r="I17" s="95">
        <v>61</v>
      </c>
      <c r="J17" s="95">
        <v>61</v>
      </c>
      <c r="K17" s="95">
        <v>54</v>
      </c>
      <c r="L17" s="95">
        <v>61</v>
      </c>
      <c r="M17" s="95">
        <v>61</v>
      </c>
      <c r="N17" s="95">
        <v>61</v>
      </c>
      <c r="O17" s="95">
        <v>61</v>
      </c>
      <c r="P17" s="95">
        <v>61</v>
      </c>
      <c r="Q17" s="95">
        <v>61</v>
      </c>
      <c r="R17" s="96">
        <v>61</v>
      </c>
      <c r="S17" s="96">
        <v>61</v>
      </c>
      <c r="T17" s="96">
        <v>61</v>
      </c>
      <c r="U17" s="95">
        <v>61</v>
      </c>
      <c r="V17" s="97">
        <v>61</v>
      </c>
    </row>
    <row r="18" spans="5:22" ht="16.5" thickBot="1" x14ac:dyDescent="0.3"/>
    <row r="19" spans="5:22" ht="16.5" thickBot="1" x14ac:dyDescent="0.3">
      <c r="E19" s="384" t="s">
        <v>202</v>
      </c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5:22" x14ac:dyDescent="0.25">
      <c r="E20" s="101" t="s">
        <v>203</v>
      </c>
      <c r="F20" s="102">
        <v>0.108106346556162</v>
      </c>
      <c r="G20" s="102">
        <v>0.17789314241966714</v>
      </c>
      <c r="H20" s="102">
        <v>4.6235149388253093E-2</v>
      </c>
      <c r="I20" s="102">
        <v>0.12222933852441463</v>
      </c>
      <c r="J20" s="102">
        <v>9.8004059498926821E-2</v>
      </c>
      <c r="K20" s="102">
        <v>0.1312873502524165</v>
      </c>
      <c r="L20" s="102">
        <v>0.11036907772649127</v>
      </c>
      <c r="M20" s="102">
        <v>0.11271064752032338</v>
      </c>
      <c r="N20" s="102">
        <v>0.17768874165243478</v>
      </c>
      <c r="O20" s="102">
        <v>0.10411799589530477</v>
      </c>
      <c r="P20" s="102">
        <v>9.4349108576539845E-2</v>
      </c>
      <c r="Q20" s="102">
        <v>7.5792216132908832E-2</v>
      </c>
      <c r="R20" s="102">
        <v>0.17611560847550009</v>
      </c>
      <c r="S20" s="102">
        <v>6.8667436233751017E-2</v>
      </c>
      <c r="T20" s="102">
        <v>7.3190567460649558E-2</v>
      </c>
      <c r="U20" s="102">
        <v>7.5792216132908832E-2</v>
      </c>
      <c r="V20" s="103">
        <v>1.7216885245901641E-2</v>
      </c>
    </row>
    <row r="21" spans="5:22" x14ac:dyDescent="0.25">
      <c r="E21" s="89" t="s">
        <v>204</v>
      </c>
      <c r="F21" s="99">
        <v>0.11731225746622601</v>
      </c>
      <c r="G21" s="99">
        <v>0.23251309839770476</v>
      </c>
      <c r="H21" s="99">
        <v>0.13216955375975672</v>
      </c>
      <c r="I21" s="99">
        <v>0.14019485402237761</v>
      </c>
      <c r="J21" s="99">
        <v>0.15425366377849711</v>
      </c>
      <c r="K21" s="99">
        <v>0.12514835042771738</v>
      </c>
      <c r="L21" s="99">
        <v>0.12424785361010629</v>
      </c>
      <c r="M21" s="99">
        <v>0.12189925317224103</v>
      </c>
      <c r="N21" s="99">
        <v>0.2274928631179971</v>
      </c>
      <c r="O21" s="99">
        <v>0.13126641649680831</v>
      </c>
      <c r="P21" s="99">
        <v>0.14103501882748012</v>
      </c>
      <c r="Q21" s="99">
        <v>0.16150289621692118</v>
      </c>
      <c r="R21" s="99">
        <v>0.30431441472937398</v>
      </c>
      <c r="S21" s="99">
        <v>0.17909399855050412</v>
      </c>
      <c r="T21" s="99">
        <v>0.17242532069554015</v>
      </c>
      <c r="U21" s="99">
        <v>0.16150289621692118</v>
      </c>
      <c r="V21" s="149">
        <v>2.1556324504386952E-3</v>
      </c>
    </row>
    <row r="22" spans="5:22" x14ac:dyDescent="0.25">
      <c r="E22" s="89" t="s">
        <v>205</v>
      </c>
      <c r="F22" s="99">
        <v>-3.4050108499569398</v>
      </c>
      <c r="G22" s="99">
        <v>-0.76598823802984306</v>
      </c>
      <c r="H22" s="99">
        <v>7.8532520542618514</v>
      </c>
      <c r="I22" s="99">
        <v>2.4659588923032576</v>
      </c>
      <c r="J22" s="99">
        <v>6.6753845434018881</v>
      </c>
      <c r="K22" s="99">
        <v>-4.4155332576518411</v>
      </c>
      <c r="L22" s="99">
        <v>-6.6631244763940511</v>
      </c>
      <c r="M22" s="99">
        <v>-6.5094221317053123</v>
      </c>
      <c r="N22" s="99">
        <v>-5.2840310933000509</v>
      </c>
      <c r="O22" s="99">
        <v>-1.0811307504911323</v>
      </c>
      <c r="P22" s="99">
        <v>17.984481149031296</v>
      </c>
      <c r="Q22" s="99">
        <v>38.436249686353221</v>
      </c>
      <c r="R22" s="99">
        <v>6.9682326197445494</v>
      </c>
      <c r="S22" s="99">
        <v>3.7114336264920471</v>
      </c>
      <c r="T22" s="99">
        <v>37.400563030449938</v>
      </c>
      <c r="U22" s="99">
        <v>38.436249686353221</v>
      </c>
      <c r="V22" s="149">
        <v>1.1980557317881377</v>
      </c>
    </row>
    <row r="23" spans="5:22" ht="16.5" thickBot="1" x14ac:dyDescent="0.3">
      <c r="E23" s="94" t="s">
        <v>206</v>
      </c>
      <c r="F23" s="100">
        <v>-1.3576694066096</v>
      </c>
      <c r="G23" s="100">
        <v>-1.6045515087635334</v>
      </c>
      <c r="H23" s="100">
        <v>0.13963679406527657</v>
      </c>
      <c r="I23" s="100">
        <v>-1.4862961026962205</v>
      </c>
      <c r="J23" s="100">
        <v>-1.8774183988385156</v>
      </c>
      <c r="K23" s="100">
        <v>-1.7008188083410896</v>
      </c>
      <c r="L23" s="100">
        <v>-1.3953719388637704</v>
      </c>
      <c r="M23" s="100">
        <v>-1.5633002993451164</v>
      </c>
      <c r="N23" s="100">
        <v>-0.75275332831705477</v>
      </c>
      <c r="O23" s="100">
        <v>-1.8953151031233157</v>
      </c>
      <c r="P23" s="100">
        <v>-3.0430735897031185</v>
      </c>
      <c r="Q23" s="100">
        <v>-3.251262979497676</v>
      </c>
      <c r="R23" s="100">
        <v>-1.0779774545155267</v>
      </c>
      <c r="S23" s="100">
        <v>-1.8572482179436813</v>
      </c>
      <c r="T23" s="100">
        <v>-3.4437825140384128</v>
      </c>
      <c r="U23" s="100">
        <v>-3.251262979497676</v>
      </c>
      <c r="V23" s="150">
        <v>2.5750304276740392</v>
      </c>
    </row>
    <row r="24" spans="5:22" ht="16.5" thickBot="1" x14ac:dyDescent="0.3">
      <c r="F24" s="98"/>
    </row>
    <row r="25" spans="5:22" ht="31.5" x14ac:dyDescent="0.25">
      <c r="E25" s="113"/>
      <c r="F25" s="114" t="s">
        <v>62</v>
      </c>
    </row>
    <row r="26" spans="5:22" x14ac:dyDescent="0.25">
      <c r="E26" s="105" t="s">
        <v>203</v>
      </c>
      <c r="F26" s="106">
        <v>0.10810634655616189</v>
      </c>
      <c r="G26" s="104"/>
    </row>
    <row r="27" spans="5:22" ht="16.5" thickBot="1" x14ac:dyDescent="0.3">
      <c r="E27" s="115" t="s">
        <v>204</v>
      </c>
      <c r="F27" s="116">
        <v>0.11731225746622601</v>
      </c>
      <c r="G27" s="104"/>
    </row>
    <row r="28" spans="5:22" ht="16.5" thickBot="1" x14ac:dyDescent="0.3"/>
    <row r="29" spans="5:22" ht="31.5" x14ac:dyDescent="0.25">
      <c r="E29" s="121"/>
      <c r="F29" s="122" t="s">
        <v>63</v>
      </c>
      <c r="G29" s="90"/>
    </row>
    <row r="30" spans="5:22" x14ac:dyDescent="0.25">
      <c r="E30" s="105" t="s">
        <v>203</v>
      </c>
      <c r="F30" s="106">
        <v>0.17789314241966714</v>
      </c>
      <c r="G30" s="104"/>
    </row>
    <row r="31" spans="5:22" x14ac:dyDescent="0.25">
      <c r="E31" s="123" t="s">
        <v>204</v>
      </c>
      <c r="F31" s="124">
        <v>0.23251309839770476</v>
      </c>
      <c r="G31" s="104"/>
    </row>
    <row r="32" spans="5:22" ht="16.5" thickBot="1" x14ac:dyDescent="0.3">
      <c r="F32" s="99"/>
      <c r="G32" s="99"/>
    </row>
    <row r="33" spans="5:7" ht="47.25" customHeight="1" x14ac:dyDescent="0.25">
      <c r="E33" s="113"/>
      <c r="F33" s="122" t="s">
        <v>56</v>
      </c>
      <c r="G33" s="108"/>
    </row>
    <row r="34" spans="5:7" ht="15.75" customHeight="1" x14ac:dyDescent="0.25">
      <c r="E34" s="105" t="s">
        <v>203</v>
      </c>
      <c r="F34" s="106">
        <v>4.6235149388253093E-2</v>
      </c>
      <c r="G34" s="108"/>
    </row>
    <row r="35" spans="5:7" x14ac:dyDescent="0.25">
      <c r="E35" s="123" t="s">
        <v>204</v>
      </c>
      <c r="F35" s="124">
        <v>0.13216955375975672</v>
      </c>
      <c r="G35" s="104"/>
    </row>
    <row r="36" spans="5:7" x14ac:dyDescent="0.25">
      <c r="G36" s="99"/>
    </row>
    <row r="37" spans="5:7" ht="16.5" thickBot="1" x14ac:dyDescent="0.3"/>
    <row r="38" spans="5:7" ht="15.75" customHeight="1" x14ac:dyDescent="0.25">
      <c r="E38" s="380"/>
      <c r="F38" s="382" t="s">
        <v>57</v>
      </c>
      <c r="G38" s="107"/>
    </row>
    <row r="39" spans="5:7" x14ac:dyDescent="0.25">
      <c r="E39" s="381"/>
      <c r="F39" s="383"/>
      <c r="G39" s="107"/>
    </row>
    <row r="40" spans="5:7" x14ac:dyDescent="0.25">
      <c r="E40" s="105" t="s">
        <v>203</v>
      </c>
      <c r="F40" s="106">
        <v>0.12222933852441463</v>
      </c>
      <c r="G40" s="104"/>
    </row>
    <row r="41" spans="5:7" x14ac:dyDescent="0.25">
      <c r="E41" s="123" t="s">
        <v>204</v>
      </c>
      <c r="F41" s="124">
        <v>0.14019485402237761</v>
      </c>
      <c r="G41" s="104"/>
    </row>
    <row r="42" spans="5:7" ht="16.5" thickBot="1" x14ac:dyDescent="0.3"/>
    <row r="43" spans="5:7" x14ac:dyDescent="0.25">
      <c r="E43" s="380"/>
      <c r="F43" s="382" t="s">
        <v>64</v>
      </c>
    </row>
    <row r="44" spans="5:7" x14ac:dyDescent="0.25">
      <c r="E44" s="381"/>
      <c r="F44" s="383"/>
    </row>
    <row r="45" spans="5:7" x14ac:dyDescent="0.25">
      <c r="E45" s="105" t="s">
        <v>203</v>
      </c>
      <c r="F45" s="106">
        <v>9.8004059498926821E-2</v>
      </c>
    </row>
    <row r="46" spans="5:7" x14ac:dyDescent="0.25">
      <c r="E46" s="123" t="s">
        <v>204</v>
      </c>
      <c r="F46" s="124">
        <v>0.15425366377849711</v>
      </c>
    </row>
    <row r="47" spans="5:7" ht="16.5" thickBot="1" x14ac:dyDescent="0.3"/>
    <row r="48" spans="5:7" ht="31.5" x14ac:dyDescent="0.25">
      <c r="E48" s="113"/>
      <c r="F48" s="122" t="s">
        <v>60</v>
      </c>
    </row>
    <row r="49" spans="5:6" x14ac:dyDescent="0.25">
      <c r="E49" s="105" t="s">
        <v>203</v>
      </c>
      <c r="F49" s="106">
        <v>0.1312873502524165</v>
      </c>
    </row>
    <row r="50" spans="5:6" x14ac:dyDescent="0.25">
      <c r="E50" s="123" t="s">
        <v>204</v>
      </c>
      <c r="F50" s="124">
        <v>0.12514835042771738</v>
      </c>
    </row>
    <row r="51" spans="5:6" ht="16.5" thickBot="1" x14ac:dyDescent="0.3"/>
    <row r="52" spans="5:6" ht="47.25" x14ac:dyDescent="0.25">
      <c r="E52" s="113"/>
      <c r="F52" s="122" t="s">
        <v>59</v>
      </c>
    </row>
    <row r="53" spans="5:6" x14ac:dyDescent="0.25">
      <c r="E53" s="105" t="s">
        <v>203</v>
      </c>
      <c r="F53" s="106">
        <v>0.11036907772649127</v>
      </c>
    </row>
    <row r="54" spans="5:6" x14ac:dyDescent="0.25">
      <c r="E54" s="123" t="s">
        <v>204</v>
      </c>
      <c r="F54" s="124">
        <v>0.12424785361010629</v>
      </c>
    </row>
    <row r="55" spans="5:6" ht="16.5" thickBot="1" x14ac:dyDescent="0.3"/>
    <row r="56" spans="5:6" ht="31.5" x14ac:dyDescent="0.25">
      <c r="E56" s="113"/>
      <c r="F56" s="122" t="s">
        <v>165</v>
      </c>
    </row>
    <row r="57" spans="5:6" x14ac:dyDescent="0.25">
      <c r="E57" s="105" t="s">
        <v>203</v>
      </c>
      <c r="F57" s="106">
        <v>0.11271064752032338</v>
      </c>
    </row>
    <row r="58" spans="5:6" x14ac:dyDescent="0.25">
      <c r="E58" s="123" t="s">
        <v>204</v>
      </c>
      <c r="F58" s="124">
        <v>0.12189925317224103</v>
      </c>
    </row>
    <row r="59" spans="5:6" ht="16.5" thickBot="1" x14ac:dyDescent="0.3"/>
    <row r="60" spans="5:6" ht="47.25" x14ac:dyDescent="0.25">
      <c r="E60" s="113"/>
      <c r="F60" s="122" t="s">
        <v>58</v>
      </c>
    </row>
    <row r="61" spans="5:6" x14ac:dyDescent="0.25">
      <c r="E61" s="105" t="s">
        <v>203</v>
      </c>
      <c r="F61" s="106">
        <v>0.17768874165243478</v>
      </c>
    </row>
    <row r="62" spans="5:6" x14ac:dyDescent="0.25">
      <c r="E62" s="123" t="s">
        <v>204</v>
      </c>
      <c r="F62" s="124">
        <v>0.2274928631179971</v>
      </c>
    </row>
    <row r="63" spans="5:6" ht="16.5" thickBot="1" x14ac:dyDescent="0.3"/>
    <row r="64" spans="5:6" ht="31.5" x14ac:dyDescent="0.25">
      <c r="E64" s="113"/>
      <c r="F64" s="122" t="s">
        <v>61</v>
      </c>
    </row>
    <row r="65" spans="5:6" x14ac:dyDescent="0.25">
      <c r="E65" s="105" t="s">
        <v>203</v>
      </c>
      <c r="F65" s="106">
        <v>0.10411799589530477</v>
      </c>
    </row>
    <row r="66" spans="5:6" x14ac:dyDescent="0.25">
      <c r="E66" s="123" t="s">
        <v>204</v>
      </c>
      <c r="F66" s="124">
        <v>0.13126641649680831</v>
      </c>
    </row>
    <row r="67" spans="5:6" ht="16.5" thickBot="1" x14ac:dyDescent="0.3"/>
    <row r="68" spans="5:6" ht="31.5" x14ac:dyDescent="0.25">
      <c r="E68" s="113"/>
      <c r="F68" s="122" t="s">
        <v>65</v>
      </c>
    </row>
    <row r="69" spans="5:6" x14ac:dyDescent="0.25">
      <c r="E69" s="105" t="s">
        <v>203</v>
      </c>
      <c r="F69" s="106">
        <v>9.4349108576539845E-2</v>
      </c>
    </row>
    <row r="70" spans="5:6" x14ac:dyDescent="0.25">
      <c r="E70" s="123" t="s">
        <v>204</v>
      </c>
      <c r="F70" s="124">
        <v>0.14103501882748012</v>
      </c>
    </row>
    <row r="71" spans="5:6" ht="16.5" thickBot="1" x14ac:dyDescent="0.3"/>
    <row r="72" spans="5:6" ht="47.25" x14ac:dyDescent="0.25">
      <c r="E72" s="113"/>
      <c r="F72" s="122" t="s">
        <v>66</v>
      </c>
    </row>
    <row r="73" spans="5:6" x14ac:dyDescent="0.25">
      <c r="E73" s="105" t="s">
        <v>203</v>
      </c>
      <c r="F73" s="106">
        <v>7.5792216132908832E-2</v>
      </c>
    </row>
    <row r="74" spans="5:6" x14ac:dyDescent="0.25">
      <c r="E74" s="123" t="s">
        <v>204</v>
      </c>
      <c r="F74" s="124">
        <v>0.16150289621692118</v>
      </c>
    </row>
    <row r="75" spans="5:6" ht="16.5" thickBot="1" x14ac:dyDescent="0.3"/>
    <row r="76" spans="5:6" ht="31.5" x14ac:dyDescent="0.25">
      <c r="E76" s="113"/>
      <c r="F76" s="114" t="s">
        <v>18</v>
      </c>
    </row>
    <row r="77" spans="5:6" x14ac:dyDescent="0.25">
      <c r="E77" s="105" t="s">
        <v>203</v>
      </c>
      <c r="F77" s="106">
        <v>7.5792216132908832E-2</v>
      </c>
    </row>
    <row r="78" spans="5:6" x14ac:dyDescent="0.25">
      <c r="E78" s="123" t="s">
        <v>204</v>
      </c>
      <c r="F78" s="124">
        <v>0.16150289621692118</v>
      </c>
    </row>
  </sheetData>
  <mergeCells count="6">
    <mergeCell ref="E38:E39"/>
    <mergeCell ref="F43:F44"/>
    <mergeCell ref="E43:E44"/>
    <mergeCell ref="F38:F39"/>
    <mergeCell ref="E3:V3"/>
    <mergeCell ref="E19:V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6951-736A-4DF0-B45B-170B26E3E34C}">
  <sheetPr codeName="Sheet11">
    <tabColor rgb="FF1D7D74"/>
  </sheetPr>
  <dimension ref="C2:W277"/>
  <sheetViews>
    <sheetView showGridLines="0" topLeftCell="A90" zoomScaleNormal="100" workbookViewId="0">
      <selection activeCell="C106" sqref="C106:D120"/>
    </sheetView>
  </sheetViews>
  <sheetFormatPr defaultRowHeight="15" x14ac:dyDescent="0.25"/>
  <cols>
    <col min="3" max="3" width="17" customWidth="1"/>
    <col min="11" max="11" width="20.7109375" customWidth="1"/>
    <col min="12" max="12" width="10.85546875" bestFit="1" customWidth="1"/>
    <col min="15" max="16" width="10.85546875" bestFit="1" customWidth="1"/>
    <col min="18" max="18" width="12.42578125" customWidth="1"/>
  </cols>
  <sheetData>
    <row r="2" spans="3:16" x14ac:dyDescent="0.25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5" spans="3:16" x14ac:dyDescent="0.25">
      <c r="C5" s="52" t="s">
        <v>62</v>
      </c>
    </row>
    <row r="6" spans="3:16" x14ac:dyDescent="0.25">
      <c r="C6" s="387"/>
      <c r="D6" s="388"/>
    </row>
    <row r="7" spans="3:16" ht="15.75" thickBot="1" x14ac:dyDescent="0.3">
      <c r="C7" s="126"/>
      <c r="D7" s="130" t="s">
        <v>187</v>
      </c>
    </row>
    <row r="8" spans="3:16" x14ac:dyDescent="0.25">
      <c r="C8" s="142" t="s">
        <v>189</v>
      </c>
      <c r="D8" s="141">
        <v>0.36920000000000003</v>
      </c>
    </row>
    <row r="9" spans="3:16" x14ac:dyDescent="0.25">
      <c r="C9" s="137" t="s">
        <v>190</v>
      </c>
      <c r="D9" s="65">
        <v>8.199999999999999E-3</v>
      </c>
    </row>
    <row r="10" spans="3:16" x14ac:dyDescent="0.25">
      <c r="C10" s="137" t="s">
        <v>191</v>
      </c>
      <c r="D10" s="65">
        <v>0.12140000000000001</v>
      </c>
    </row>
    <row r="11" spans="3:16" x14ac:dyDescent="0.25">
      <c r="C11" s="137" t="s">
        <v>192</v>
      </c>
      <c r="D11" s="65">
        <v>0.19719999999999999</v>
      </c>
    </row>
    <row r="12" spans="3:16" x14ac:dyDescent="0.25">
      <c r="C12" s="137" t="s">
        <v>193</v>
      </c>
      <c r="D12" s="65">
        <v>4.24E-2</v>
      </c>
    </row>
    <row r="13" spans="3:16" x14ac:dyDescent="0.25">
      <c r="C13" s="136" t="s">
        <v>194</v>
      </c>
      <c r="D13" s="65">
        <v>0.3992</v>
      </c>
    </row>
    <row r="14" spans="3:16" x14ac:dyDescent="0.25">
      <c r="C14" s="137" t="s">
        <v>195</v>
      </c>
      <c r="D14" s="65">
        <v>9.0700000000000003E-2</v>
      </c>
    </row>
    <row r="15" spans="3:16" x14ac:dyDescent="0.25">
      <c r="C15" s="137" t="s">
        <v>196</v>
      </c>
      <c r="D15" s="65">
        <v>0</v>
      </c>
    </row>
    <row r="16" spans="3:16" x14ac:dyDescent="0.25">
      <c r="C16" s="137" t="s">
        <v>197</v>
      </c>
      <c r="D16" s="65">
        <v>0.1368</v>
      </c>
    </row>
    <row r="17" spans="3:4" x14ac:dyDescent="0.25">
      <c r="C17" s="137" t="s">
        <v>198</v>
      </c>
      <c r="D17" s="65">
        <v>0.17170000000000002</v>
      </c>
    </row>
    <row r="18" spans="3:4" x14ac:dyDescent="0.25">
      <c r="C18" s="136" t="s">
        <v>188</v>
      </c>
      <c r="D18" s="65">
        <v>0.2316</v>
      </c>
    </row>
    <row r="19" spans="3:4" x14ac:dyDescent="0.25">
      <c r="C19" s="137" t="s">
        <v>199</v>
      </c>
      <c r="D19" s="65">
        <v>3.5900000000000001E-2</v>
      </c>
    </row>
    <row r="20" spans="3:4" x14ac:dyDescent="0.25">
      <c r="C20" s="137" t="s">
        <v>200</v>
      </c>
      <c r="D20" s="65">
        <v>0.17920000000000003</v>
      </c>
    </row>
    <row r="21" spans="3:4" ht="15.75" thickBot="1" x14ac:dyDescent="0.3">
      <c r="C21" s="138" t="s">
        <v>201</v>
      </c>
      <c r="D21" s="139">
        <v>1.6500000000000001E-2</v>
      </c>
    </row>
    <row r="24" spans="3:4" x14ac:dyDescent="0.25">
      <c r="C24" s="52" t="s">
        <v>63</v>
      </c>
    </row>
    <row r="25" spans="3:4" x14ac:dyDescent="0.25">
      <c r="C25" s="387" t="s">
        <v>207</v>
      </c>
      <c r="D25" s="388"/>
    </row>
    <row r="26" spans="3:4" ht="15.75" thickBot="1" x14ac:dyDescent="0.3">
      <c r="C26" s="131"/>
      <c r="D26" s="132" t="s">
        <v>187</v>
      </c>
    </row>
    <row r="27" spans="3:4" x14ac:dyDescent="0.25">
      <c r="C27" s="142" t="s">
        <v>189</v>
      </c>
      <c r="D27" s="143">
        <v>0.30649999999999999</v>
      </c>
    </row>
    <row r="28" spans="3:4" x14ac:dyDescent="0.25">
      <c r="C28" s="137" t="s">
        <v>190</v>
      </c>
      <c r="D28" s="65">
        <v>0.28420000000000001</v>
      </c>
    </row>
    <row r="29" spans="3:4" x14ac:dyDescent="0.25">
      <c r="C29" s="137" t="s">
        <v>191</v>
      </c>
      <c r="D29" s="65">
        <v>2.23E-2</v>
      </c>
    </row>
    <row r="30" spans="3:4" x14ac:dyDescent="0.25">
      <c r="C30" s="137" t="s">
        <v>192</v>
      </c>
      <c r="D30" s="65">
        <v>0</v>
      </c>
    </row>
    <row r="31" spans="3:4" x14ac:dyDescent="0.25">
      <c r="C31" s="137" t="s">
        <v>193</v>
      </c>
      <c r="D31" s="65">
        <v>0</v>
      </c>
    </row>
    <row r="32" spans="3:4" x14ac:dyDescent="0.25">
      <c r="C32" s="136" t="s">
        <v>194</v>
      </c>
      <c r="D32" s="71">
        <v>0.47720000000000001</v>
      </c>
    </row>
    <row r="33" spans="3:16" x14ac:dyDescent="0.25">
      <c r="C33" s="137" t="s">
        <v>195</v>
      </c>
      <c r="D33" s="65">
        <v>0</v>
      </c>
    </row>
    <row r="34" spans="3:16" x14ac:dyDescent="0.25">
      <c r="C34" s="137" t="s">
        <v>196</v>
      </c>
      <c r="D34" s="65">
        <v>0</v>
      </c>
    </row>
    <row r="35" spans="3:16" x14ac:dyDescent="0.25">
      <c r="C35" s="137" t="s">
        <v>197</v>
      </c>
      <c r="D35" s="65">
        <v>0.27550000000000002</v>
      </c>
    </row>
    <row r="36" spans="3:16" x14ac:dyDescent="0.25">
      <c r="C36" s="137" t="s">
        <v>198</v>
      </c>
      <c r="D36" s="65">
        <v>0.20170000000000002</v>
      </c>
    </row>
    <row r="37" spans="3:16" x14ac:dyDescent="0.25">
      <c r="C37" s="136" t="s">
        <v>188</v>
      </c>
      <c r="D37" s="71">
        <v>0.21629999999999999</v>
      </c>
    </row>
    <row r="38" spans="3:16" x14ac:dyDescent="0.25">
      <c r="C38" s="137" t="s">
        <v>199</v>
      </c>
      <c r="D38" s="65">
        <v>4.0899999999999999E-2</v>
      </c>
    </row>
    <row r="39" spans="3:16" x14ac:dyDescent="0.25">
      <c r="C39" s="137" t="s">
        <v>200</v>
      </c>
      <c r="D39" s="65">
        <v>7.0999999999999995E-3</v>
      </c>
    </row>
    <row r="40" spans="3:16" ht="15.75" thickBot="1" x14ac:dyDescent="0.3">
      <c r="C40" s="138" t="s">
        <v>201</v>
      </c>
      <c r="D40" s="139">
        <v>0.16839999999999999</v>
      </c>
    </row>
    <row r="41" spans="3:16" x14ac:dyDescent="0.25">
      <c r="D41" s="54"/>
    </row>
    <row r="42" spans="3:16" x14ac:dyDescent="0.25">
      <c r="D42" s="54"/>
    </row>
    <row r="43" spans="3:16" x14ac:dyDescent="0.25">
      <c r="D43" s="54"/>
    </row>
    <row r="44" spans="3:16" x14ac:dyDescent="0.25">
      <c r="D44" s="54"/>
    </row>
    <row r="45" spans="3:16" ht="15.75" thickBot="1" x14ac:dyDescent="0.3">
      <c r="D45" s="54"/>
    </row>
    <row r="46" spans="3:16" x14ac:dyDescent="0.25">
      <c r="C46" s="135" t="s">
        <v>56</v>
      </c>
      <c r="D46" s="141"/>
      <c r="N46" s="127"/>
      <c r="O46" s="128"/>
      <c r="P46" s="128"/>
    </row>
    <row r="47" spans="3:16" x14ac:dyDescent="0.25">
      <c r="C47" s="136" t="s">
        <v>189</v>
      </c>
      <c r="D47" s="71">
        <v>0.33130000000000004</v>
      </c>
      <c r="N47" s="129"/>
      <c r="O47" s="134"/>
    </row>
    <row r="48" spans="3:16" x14ac:dyDescent="0.25">
      <c r="C48" s="137" t="s">
        <v>190</v>
      </c>
      <c r="D48" s="65">
        <v>7.0999999999999994E-2</v>
      </c>
      <c r="N48" s="129"/>
      <c r="O48" s="134"/>
    </row>
    <row r="49" spans="3:15" x14ac:dyDescent="0.25">
      <c r="C49" s="137" t="s">
        <v>191</v>
      </c>
      <c r="D49" s="65">
        <v>7.400000000000001E-2</v>
      </c>
      <c r="N49" s="129"/>
      <c r="O49" s="134"/>
    </row>
    <row r="50" spans="3:15" x14ac:dyDescent="0.25">
      <c r="C50" s="137" t="s">
        <v>192</v>
      </c>
      <c r="D50" s="65">
        <v>0.1512</v>
      </c>
      <c r="N50" s="129"/>
      <c r="O50" s="134"/>
    </row>
    <row r="51" spans="3:15" x14ac:dyDescent="0.25">
      <c r="C51" s="137" t="s">
        <v>193</v>
      </c>
      <c r="D51" s="65">
        <v>3.5099999999999999E-2</v>
      </c>
      <c r="N51" s="129"/>
      <c r="O51" s="134"/>
    </row>
    <row r="52" spans="3:15" x14ac:dyDescent="0.25">
      <c r="C52" s="136" t="s">
        <v>194</v>
      </c>
      <c r="D52" s="71">
        <v>0.44</v>
      </c>
      <c r="N52" s="129"/>
      <c r="O52" s="134"/>
    </row>
    <row r="53" spans="3:15" x14ac:dyDescent="0.25">
      <c r="C53" s="137" t="s">
        <v>195</v>
      </c>
      <c r="D53" s="65">
        <v>4.0599999999999997E-2</v>
      </c>
      <c r="N53" s="129"/>
      <c r="O53" s="134"/>
    </row>
    <row r="54" spans="3:15" x14ac:dyDescent="0.25">
      <c r="C54" s="137" t="s">
        <v>196</v>
      </c>
      <c r="D54" s="65">
        <v>1.01E-2</v>
      </c>
      <c r="N54" s="129"/>
      <c r="O54" s="134"/>
    </row>
    <row r="55" spans="3:15" x14ac:dyDescent="0.25">
      <c r="C55" s="137" t="s">
        <v>197</v>
      </c>
      <c r="D55" s="65">
        <v>0.1389</v>
      </c>
      <c r="N55" s="129"/>
      <c r="O55" s="134"/>
    </row>
    <row r="56" spans="3:15" x14ac:dyDescent="0.25">
      <c r="C56" s="137" t="s">
        <v>198</v>
      </c>
      <c r="D56" s="65">
        <v>0.25040000000000001</v>
      </c>
      <c r="N56" s="129"/>
      <c r="O56" s="134"/>
    </row>
    <row r="57" spans="3:15" x14ac:dyDescent="0.25">
      <c r="C57" s="136" t="s">
        <v>188</v>
      </c>
      <c r="D57" s="71">
        <v>0.22879999999999998</v>
      </c>
      <c r="N57" s="129"/>
      <c r="O57" s="134"/>
    </row>
    <row r="58" spans="3:15" x14ac:dyDescent="0.25">
      <c r="C58" s="137" t="s">
        <v>199</v>
      </c>
      <c r="D58" s="65">
        <v>3.4099999999999998E-2</v>
      </c>
    </row>
    <row r="59" spans="3:15" x14ac:dyDescent="0.25">
      <c r="C59" s="137" t="s">
        <v>200</v>
      </c>
      <c r="D59" s="65">
        <v>0.16949999999999998</v>
      </c>
    </row>
    <row r="60" spans="3:15" ht="15.75" thickBot="1" x14ac:dyDescent="0.3">
      <c r="C60" s="138" t="s">
        <v>201</v>
      </c>
      <c r="D60" s="139">
        <v>2.52E-2</v>
      </c>
    </row>
    <row r="64" spans="3:15" ht="15.75" thickBot="1" x14ac:dyDescent="0.3"/>
    <row r="65" spans="3:11" x14ac:dyDescent="0.25">
      <c r="C65" s="135" t="s">
        <v>57</v>
      </c>
      <c r="D65" s="75"/>
      <c r="I65" s="125"/>
      <c r="J65" s="125"/>
      <c r="K65" s="125"/>
    </row>
    <row r="66" spans="3:11" x14ac:dyDescent="0.25">
      <c r="C66" s="136" t="s">
        <v>189</v>
      </c>
      <c r="D66" s="140">
        <v>0.30649999999999999</v>
      </c>
      <c r="I66" s="127"/>
      <c r="J66" s="128"/>
      <c r="K66" s="128"/>
    </row>
    <row r="67" spans="3:11" x14ac:dyDescent="0.25">
      <c r="C67" s="137" t="s">
        <v>190</v>
      </c>
      <c r="D67" s="65">
        <v>0.16300000000000001</v>
      </c>
      <c r="I67" s="129"/>
      <c r="J67" s="54"/>
    </row>
    <row r="68" spans="3:11" x14ac:dyDescent="0.25">
      <c r="C68" s="137" t="s">
        <v>191</v>
      </c>
      <c r="D68" s="65">
        <v>0.1074</v>
      </c>
      <c r="I68" s="129"/>
      <c r="J68" s="54"/>
    </row>
    <row r="69" spans="3:11" x14ac:dyDescent="0.25">
      <c r="C69" s="137" t="s">
        <v>192</v>
      </c>
      <c r="D69" s="65">
        <v>3.61E-2</v>
      </c>
      <c r="I69" s="129"/>
      <c r="J69" s="54"/>
    </row>
    <row r="70" spans="3:11" x14ac:dyDescent="0.25">
      <c r="C70" s="137" t="s">
        <v>193</v>
      </c>
      <c r="D70" s="65">
        <v>0</v>
      </c>
      <c r="I70" s="129"/>
      <c r="J70" s="54"/>
    </row>
    <row r="71" spans="3:11" x14ac:dyDescent="0.25">
      <c r="C71" s="136" t="s">
        <v>194</v>
      </c>
      <c r="D71" s="140">
        <v>0.54969999999999997</v>
      </c>
      <c r="I71" s="129"/>
      <c r="J71" s="54"/>
    </row>
    <row r="72" spans="3:11" x14ac:dyDescent="0.25">
      <c r="C72" s="137" t="s">
        <v>195</v>
      </c>
      <c r="D72" s="65">
        <v>0</v>
      </c>
      <c r="I72" s="129"/>
      <c r="J72" s="54"/>
    </row>
    <row r="73" spans="3:11" x14ac:dyDescent="0.25">
      <c r="C73" s="137" t="s">
        <v>196</v>
      </c>
      <c r="D73" s="65">
        <v>0</v>
      </c>
      <c r="I73" s="129"/>
      <c r="J73" s="54"/>
    </row>
    <row r="74" spans="3:11" x14ac:dyDescent="0.25">
      <c r="C74" s="137" t="s">
        <v>197</v>
      </c>
      <c r="D74" s="65">
        <v>0.33360000000000001</v>
      </c>
      <c r="I74" s="129"/>
      <c r="J74" s="54"/>
    </row>
    <row r="75" spans="3:11" x14ac:dyDescent="0.25">
      <c r="C75" s="137" t="s">
        <v>198</v>
      </c>
      <c r="D75" s="65">
        <v>0.21609999999999999</v>
      </c>
      <c r="I75" s="129"/>
      <c r="J75" s="54"/>
    </row>
    <row r="76" spans="3:11" x14ac:dyDescent="0.25">
      <c r="C76" s="136" t="s">
        <v>188</v>
      </c>
      <c r="D76" s="140">
        <v>0.1439</v>
      </c>
      <c r="E76" s="133"/>
      <c r="I76" s="129"/>
      <c r="J76" s="54"/>
    </row>
    <row r="77" spans="3:11" x14ac:dyDescent="0.25">
      <c r="C77" s="137" t="s">
        <v>199</v>
      </c>
      <c r="D77" s="65">
        <v>3.1800000000000002E-2</v>
      </c>
      <c r="I77" s="129"/>
      <c r="J77" s="54"/>
    </row>
    <row r="78" spans="3:11" x14ac:dyDescent="0.25">
      <c r="C78" s="137" t="s">
        <v>200</v>
      </c>
      <c r="D78" s="65">
        <v>0</v>
      </c>
    </row>
    <row r="79" spans="3:11" ht="15.75" thickBot="1" x14ac:dyDescent="0.3">
      <c r="C79" s="138" t="s">
        <v>201</v>
      </c>
      <c r="D79" s="139">
        <v>0.11210000000000001</v>
      </c>
    </row>
    <row r="84" spans="3:23" ht="15.75" thickBot="1" x14ac:dyDescent="0.3"/>
    <row r="85" spans="3:23" ht="15.75" thickBot="1" x14ac:dyDescent="0.3">
      <c r="R85" t="s">
        <v>221</v>
      </c>
      <c r="S85" s="52" t="s">
        <v>64</v>
      </c>
      <c r="T85" s="135" t="s">
        <v>57</v>
      </c>
      <c r="U85" s="135" t="s">
        <v>56</v>
      </c>
      <c r="V85" s="141"/>
    </row>
    <row r="86" spans="3:23" x14ac:dyDescent="0.25">
      <c r="C86" s="135" t="s">
        <v>64</v>
      </c>
      <c r="D86" s="75"/>
      <c r="M86" s="125"/>
      <c r="N86" s="125"/>
      <c r="O86" s="125"/>
      <c r="R86" s="126" t="s">
        <v>189</v>
      </c>
      <c r="S86" s="61">
        <v>0.13740000000000002</v>
      </c>
      <c r="T86" s="140">
        <v>0.30649999999999999</v>
      </c>
      <c r="U86" s="71">
        <v>0.33130000000000004</v>
      </c>
    </row>
    <row r="87" spans="3:23" x14ac:dyDescent="0.25">
      <c r="C87" s="136" t="s">
        <v>189</v>
      </c>
      <c r="D87" s="71">
        <v>0.13740000000000002</v>
      </c>
      <c r="M87" s="127"/>
      <c r="N87" s="128"/>
      <c r="O87" s="128"/>
      <c r="R87" s="126" t="s">
        <v>194</v>
      </c>
      <c r="S87" s="61">
        <v>0.68869999999999998</v>
      </c>
      <c r="T87" s="140">
        <v>0.54969999999999997</v>
      </c>
      <c r="U87" s="71">
        <v>0.44</v>
      </c>
      <c r="W87" s="54"/>
    </row>
    <row r="88" spans="3:23" x14ac:dyDescent="0.25">
      <c r="C88" s="137" t="s">
        <v>190</v>
      </c>
      <c r="D88" s="65">
        <v>6.9500000000000006E-2</v>
      </c>
      <c r="M88" s="129"/>
      <c r="N88" s="134"/>
      <c r="O88" s="134"/>
      <c r="R88" s="126" t="s">
        <v>188</v>
      </c>
      <c r="S88" s="61">
        <v>0.17399999999999999</v>
      </c>
      <c r="T88" s="140">
        <v>0.1439</v>
      </c>
      <c r="U88" s="71">
        <v>0.22879999999999998</v>
      </c>
      <c r="W88" s="54"/>
    </row>
    <row r="89" spans="3:23" x14ac:dyDescent="0.25">
      <c r="C89" s="137" t="s">
        <v>191</v>
      </c>
      <c r="D89" s="65">
        <v>4.9599999999999998E-2</v>
      </c>
      <c r="M89" s="129"/>
      <c r="N89" s="134"/>
      <c r="O89" s="134"/>
      <c r="S89" s="54"/>
      <c r="T89" s="160"/>
      <c r="U89" s="54"/>
      <c r="V89" s="160"/>
      <c r="W89" s="54"/>
    </row>
    <row r="90" spans="3:23" x14ac:dyDescent="0.25">
      <c r="C90" s="137" t="s">
        <v>192</v>
      </c>
      <c r="D90" s="65">
        <v>0</v>
      </c>
      <c r="M90" s="129"/>
      <c r="N90" s="134"/>
      <c r="O90" s="134"/>
      <c r="S90" s="54"/>
      <c r="T90" s="160"/>
      <c r="U90" s="54"/>
    </row>
    <row r="91" spans="3:23" x14ac:dyDescent="0.25">
      <c r="C91" s="137" t="s">
        <v>193</v>
      </c>
      <c r="D91" s="65">
        <v>1.83E-2</v>
      </c>
      <c r="M91" s="129"/>
      <c r="N91" s="134"/>
      <c r="O91" s="134"/>
    </row>
    <row r="92" spans="3:23" x14ac:dyDescent="0.25">
      <c r="C92" s="136" t="s">
        <v>194</v>
      </c>
      <c r="D92" s="71">
        <v>0.68869999999999998</v>
      </c>
      <c r="M92" s="129"/>
      <c r="N92" s="134"/>
      <c r="O92" s="134"/>
    </row>
    <row r="93" spans="3:23" x14ac:dyDescent="0.25">
      <c r="C93" s="137" t="s">
        <v>195</v>
      </c>
      <c r="D93" s="65">
        <v>0</v>
      </c>
      <c r="M93" s="129"/>
      <c r="N93" s="134"/>
      <c r="O93" s="134"/>
    </row>
    <row r="94" spans="3:23" x14ac:dyDescent="0.25">
      <c r="C94" s="137" t="s">
        <v>196</v>
      </c>
      <c r="D94" s="65">
        <v>0</v>
      </c>
      <c r="M94" s="129"/>
      <c r="N94" s="134"/>
      <c r="O94" s="134"/>
    </row>
    <row r="95" spans="3:23" x14ac:dyDescent="0.25">
      <c r="C95" s="137" t="s">
        <v>197</v>
      </c>
      <c r="D95" s="65">
        <v>0.44740000000000002</v>
      </c>
      <c r="M95" s="129"/>
      <c r="N95" s="134"/>
      <c r="O95" s="134"/>
    </row>
    <row r="96" spans="3:23" x14ac:dyDescent="0.25">
      <c r="C96" s="137" t="s">
        <v>198</v>
      </c>
      <c r="D96" s="65">
        <v>0.24129999999999999</v>
      </c>
      <c r="M96" s="129"/>
      <c r="N96" s="134"/>
      <c r="O96" s="134"/>
    </row>
    <row r="97" spans="3:18" x14ac:dyDescent="0.25">
      <c r="C97" s="136" t="s">
        <v>188</v>
      </c>
      <c r="D97" s="71">
        <v>0.17399999999999999</v>
      </c>
      <c r="M97" s="129"/>
      <c r="N97" s="134"/>
      <c r="O97" s="134"/>
    </row>
    <row r="98" spans="3:18" x14ac:dyDescent="0.25">
      <c r="C98" s="137" t="s">
        <v>199</v>
      </c>
      <c r="D98" s="65">
        <v>2.9700000000000001E-2</v>
      </c>
      <c r="M98" s="129"/>
      <c r="N98" s="134"/>
      <c r="O98" s="134"/>
    </row>
    <row r="99" spans="3:18" x14ac:dyDescent="0.25">
      <c r="C99" s="137" t="s">
        <v>200</v>
      </c>
      <c r="D99" s="65">
        <v>3.3700000000000001E-2</v>
      </c>
    </row>
    <row r="100" spans="3:18" ht="15.75" thickBot="1" x14ac:dyDescent="0.3">
      <c r="C100" s="138" t="s">
        <v>201</v>
      </c>
      <c r="D100" s="139">
        <v>0.1106</v>
      </c>
    </row>
    <row r="104" spans="3:18" ht="15.75" thickBot="1" x14ac:dyDescent="0.3"/>
    <row r="105" spans="3:18" ht="15.75" thickBot="1" x14ac:dyDescent="0.3">
      <c r="E105" s="145"/>
      <c r="Q105" s="135" t="s">
        <v>60</v>
      </c>
      <c r="R105" s="75"/>
    </row>
    <row r="106" spans="3:18" x14ac:dyDescent="0.25">
      <c r="C106" s="135" t="s">
        <v>60</v>
      </c>
      <c r="D106" s="75"/>
      <c r="E106" s="29"/>
      <c r="Q106" s="136" t="s">
        <v>189</v>
      </c>
      <c r="R106" s="65">
        <v>0.32099999999999995</v>
      </c>
    </row>
    <row r="107" spans="3:18" x14ac:dyDescent="0.25">
      <c r="C107" s="136" t="s">
        <v>189</v>
      </c>
      <c r="D107" s="65">
        <v>0.32099999999999995</v>
      </c>
      <c r="Q107" s="136" t="s">
        <v>194</v>
      </c>
      <c r="R107" s="65">
        <v>0.45890000000000003</v>
      </c>
    </row>
    <row r="108" spans="3:18" x14ac:dyDescent="0.25">
      <c r="C108" s="137" t="s">
        <v>190</v>
      </c>
      <c r="D108" s="65">
        <v>4.2099999999999999E-2</v>
      </c>
      <c r="Q108" s="136" t="s">
        <v>188</v>
      </c>
      <c r="R108" s="65">
        <v>0.22019999999999995</v>
      </c>
    </row>
    <row r="109" spans="3:18" x14ac:dyDescent="0.25">
      <c r="C109" s="137" t="s">
        <v>191</v>
      </c>
      <c r="D109" s="65">
        <v>0.1076</v>
      </c>
    </row>
    <row r="110" spans="3:18" x14ac:dyDescent="0.25">
      <c r="C110" s="137" t="s">
        <v>192</v>
      </c>
      <c r="D110" s="65">
        <v>0.1479</v>
      </c>
    </row>
    <row r="111" spans="3:18" x14ac:dyDescent="0.25">
      <c r="C111" s="137" t="s">
        <v>193</v>
      </c>
      <c r="D111" s="65">
        <v>2.3399999999999997E-2</v>
      </c>
    </row>
    <row r="112" spans="3:18" x14ac:dyDescent="0.25">
      <c r="C112" s="136" t="s">
        <v>194</v>
      </c>
      <c r="D112" s="65">
        <v>0.45890000000000003</v>
      </c>
    </row>
    <row r="113" spans="3:12" x14ac:dyDescent="0.25">
      <c r="C113" s="137" t="s">
        <v>195</v>
      </c>
      <c r="D113" s="65">
        <v>6.1399999999999996E-2</v>
      </c>
    </row>
    <row r="114" spans="3:12" x14ac:dyDescent="0.25">
      <c r="C114" s="137" t="s">
        <v>196</v>
      </c>
      <c r="D114" s="65">
        <v>0</v>
      </c>
    </row>
    <row r="115" spans="3:12" x14ac:dyDescent="0.25">
      <c r="C115" s="137" t="s">
        <v>197</v>
      </c>
      <c r="D115" s="65">
        <v>0.16949999999999998</v>
      </c>
    </row>
    <row r="116" spans="3:12" ht="18" x14ac:dyDescent="0.25">
      <c r="C116" s="137" t="s">
        <v>198</v>
      </c>
      <c r="D116" s="65">
        <v>0.22800000000000001</v>
      </c>
      <c r="K116" s="144"/>
    </row>
    <row r="117" spans="3:12" x14ac:dyDescent="0.25">
      <c r="C117" s="136" t="s">
        <v>188</v>
      </c>
      <c r="D117" s="65">
        <v>0.22019999999999995</v>
      </c>
    </row>
    <row r="118" spans="3:12" ht="18" x14ac:dyDescent="0.25">
      <c r="C118" s="137" t="s">
        <v>199</v>
      </c>
      <c r="D118" s="65">
        <v>7.1500000000000008E-2</v>
      </c>
      <c r="K118" s="144"/>
    </row>
    <row r="119" spans="3:12" x14ac:dyDescent="0.25">
      <c r="C119" s="137" t="s">
        <v>200</v>
      </c>
      <c r="D119" s="65">
        <v>0.11609999999999999</v>
      </c>
    </row>
    <row r="120" spans="3:12" ht="18.75" thickBot="1" x14ac:dyDescent="0.3">
      <c r="C120" s="138" t="s">
        <v>201</v>
      </c>
      <c r="D120" s="139">
        <v>3.2599999999999997E-2</v>
      </c>
      <c r="K120" s="144"/>
    </row>
    <row r="122" spans="3:12" ht="18" x14ac:dyDescent="0.25">
      <c r="K122" s="144"/>
    </row>
    <row r="124" spans="3:12" ht="18" x14ac:dyDescent="0.25">
      <c r="K124" s="144"/>
    </row>
    <row r="127" spans="3:12" ht="15.75" thickBot="1" x14ac:dyDescent="0.3">
      <c r="J127" s="125"/>
      <c r="K127" s="125"/>
      <c r="L127" s="125"/>
    </row>
    <row r="128" spans="3:12" x14ac:dyDescent="0.25">
      <c r="C128" s="135" t="s">
        <v>59</v>
      </c>
      <c r="D128" s="75"/>
      <c r="J128" s="129"/>
      <c r="K128" s="134"/>
    </row>
    <row r="129" spans="3:11" x14ac:dyDescent="0.25">
      <c r="C129" s="136" t="s">
        <v>189</v>
      </c>
      <c r="D129" s="65">
        <v>0.30010000000000003</v>
      </c>
      <c r="J129" s="129"/>
      <c r="K129" s="134"/>
    </row>
    <row r="130" spans="3:11" x14ac:dyDescent="0.25">
      <c r="C130" s="137" t="s">
        <v>190</v>
      </c>
      <c r="D130" s="65">
        <v>3.5400000000000001E-2</v>
      </c>
      <c r="J130" s="129"/>
      <c r="K130" s="134"/>
    </row>
    <row r="131" spans="3:11" x14ac:dyDescent="0.25">
      <c r="C131" s="137" t="s">
        <v>191</v>
      </c>
      <c r="D131" s="65">
        <v>0.10039999999999999</v>
      </c>
      <c r="J131" s="129"/>
      <c r="K131" s="134"/>
    </row>
    <row r="132" spans="3:11" x14ac:dyDescent="0.25">
      <c r="C132" s="137" t="s">
        <v>192</v>
      </c>
      <c r="D132" s="65">
        <v>0.1323</v>
      </c>
      <c r="J132" s="129"/>
      <c r="K132" s="134"/>
    </row>
    <row r="133" spans="3:11" x14ac:dyDescent="0.25">
      <c r="C133" s="137" t="s">
        <v>193</v>
      </c>
      <c r="D133" s="65">
        <v>3.2000000000000001E-2</v>
      </c>
      <c r="J133" s="129"/>
      <c r="K133" s="134"/>
    </row>
    <row r="134" spans="3:11" x14ac:dyDescent="0.25">
      <c r="C134" s="136" t="s">
        <v>194</v>
      </c>
      <c r="D134" s="65">
        <v>0.45689999999999997</v>
      </c>
      <c r="J134" s="129"/>
      <c r="K134" s="134"/>
    </row>
    <row r="135" spans="3:11" x14ac:dyDescent="0.25">
      <c r="C135" s="137" t="s">
        <v>195</v>
      </c>
      <c r="D135" s="65">
        <v>7.6200000000000004E-2</v>
      </c>
      <c r="J135" s="129"/>
      <c r="K135" s="134"/>
    </row>
    <row r="136" spans="3:11" x14ac:dyDescent="0.25">
      <c r="C136" s="137" t="s">
        <v>196</v>
      </c>
      <c r="D136" s="65">
        <v>0</v>
      </c>
      <c r="J136" s="129"/>
      <c r="K136" s="134"/>
    </row>
    <row r="137" spans="3:11" x14ac:dyDescent="0.25">
      <c r="C137" s="137" t="s">
        <v>197</v>
      </c>
      <c r="D137" s="65">
        <v>0.14360000000000001</v>
      </c>
      <c r="J137" s="129"/>
      <c r="K137" s="134"/>
    </row>
    <row r="138" spans="3:11" x14ac:dyDescent="0.25">
      <c r="C138" s="137" t="s">
        <v>198</v>
      </c>
      <c r="D138" s="65">
        <v>0.23710000000000001</v>
      </c>
      <c r="J138" s="129"/>
      <c r="K138" s="134"/>
    </row>
    <row r="139" spans="3:11" x14ac:dyDescent="0.25">
      <c r="C139" s="136" t="s">
        <v>188</v>
      </c>
      <c r="D139" s="65">
        <v>0.2429</v>
      </c>
    </row>
    <row r="140" spans="3:11" x14ac:dyDescent="0.25">
      <c r="C140" s="137" t="s">
        <v>199</v>
      </c>
      <c r="D140" s="65">
        <v>7.4499999999999997E-2</v>
      </c>
    </row>
    <row r="141" spans="3:11" x14ac:dyDescent="0.25">
      <c r="C141" s="137" t="s">
        <v>200</v>
      </c>
      <c r="D141" s="65">
        <v>0.1381</v>
      </c>
    </row>
    <row r="142" spans="3:11" ht="15.75" thickBot="1" x14ac:dyDescent="0.3">
      <c r="C142" s="138" t="s">
        <v>201</v>
      </c>
      <c r="D142" s="139">
        <v>3.0299999999999997E-2</v>
      </c>
    </row>
    <row r="148" spans="3:10" ht="15.75" thickBot="1" x14ac:dyDescent="0.3"/>
    <row r="149" spans="3:10" x14ac:dyDescent="0.25">
      <c r="C149" s="135" t="s">
        <v>165</v>
      </c>
      <c r="D149" s="75"/>
    </row>
    <row r="150" spans="3:10" x14ac:dyDescent="0.25">
      <c r="C150" s="136" t="s">
        <v>189</v>
      </c>
      <c r="D150" s="65">
        <f>SUM(D151:D154)</f>
        <v>0.31630000000000003</v>
      </c>
      <c r="H150" s="125"/>
      <c r="I150" s="125"/>
      <c r="J150" s="125"/>
    </row>
    <row r="151" spans="3:10" x14ac:dyDescent="0.25">
      <c r="C151" s="137" t="s">
        <v>190</v>
      </c>
      <c r="D151" s="65">
        <v>3.9E-2</v>
      </c>
      <c r="H151" s="129"/>
      <c r="I151" s="134"/>
    </row>
    <row r="152" spans="3:10" x14ac:dyDescent="0.25">
      <c r="C152" s="137" t="s">
        <v>191</v>
      </c>
      <c r="D152" s="65">
        <v>0.10920000000000001</v>
      </c>
      <c r="H152" s="129"/>
      <c r="I152" s="134"/>
    </row>
    <row r="153" spans="3:10" x14ac:dyDescent="0.25">
      <c r="C153" s="137" t="s">
        <v>192</v>
      </c>
      <c r="D153" s="65">
        <v>0.13780000000000001</v>
      </c>
      <c r="H153" s="129"/>
      <c r="I153" s="134"/>
    </row>
    <row r="154" spans="3:10" x14ac:dyDescent="0.25">
      <c r="C154" s="137" t="s">
        <v>193</v>
      </c>
      <c r="D154" s="65">
        <v>3.0299999999999997E-2</v>
      </c>
      <c r="H154" s="129"/>
      <c r="I154" s="134"/>
    </row>
    <row r="155" spans="3:10" x14ac:dyDescent="0.25">
      <c r="C155" s="136" t="s">
        <v>194</v>
      </c>
      <c r="D155" s="65">
        <f>SUM(D156:D159)</f>
        <v>0.45999999999999996</v>
      </c>
      <c r="H155" s="129"/>
      <c r="I155" s="134"/>
    </row>
    <row r="156" spans="3:10" x14ac:dyDescent="0.25">
      <c r="C156" s="137" t="s">
        <v>195</v>
      </c>
      <c r="D156" s="65">
        <v>6.4699999999999994E-2</v>
      </c>
      <c r="H156" s="129"/>
      <c r="I156" s="134"/>
    </row>
    <row r="157" spans="3:10" x14ac:dyDescent="0.25">
      <c r="C157" s="137" t="s">
        <v>196</v>
      </c>
      <c r="D157" s="65">
        <v>4.8300000000000003E-2</v>
      </c>
      <c r="H157" s="129"/>
      <c r="I157" s="134"/>
    </row>
    <row r="158" spans="3:10" x14ac:dyDescent="0.25">
      <c r="C158" s="137" t="s">
        <v>197</v>
      </c>
      <c r="D158" s="65">
        <v>0.12390000000000001</v>
      </c>
      <c r="H158" s="129"/>
      <c r="I158" s="134"/>
    </row>
    <row r="159" spans="3:10" x14ac:dyDescent="0.25">
      <c r="C159" s="137" t="s">
        <v>198</v>
      </c>
      <c r="D159" s="65">
        <v>0.22309999999999999</v>
      </c>
      <c r="H159" s="129"/>
      <c r="I159" s="134"/>
    </row>
    <row r="160" spans="3:10" x14ac:dyDescent="0.25">
      <c r="C160" s="136" t="s">
        <v>188</v>
      </c>
      <c r="D160" s="65">
        <f>SUM(D161:D163)</f>
        <v>0.22369999999999998</v>
      </c>
      <c r="H160" s="129"/>
      <c r="I160" s="134"/>
    </row>
    <row r="161" spans="3:9" x14ac:dyDescent="0.25">
      <c r="C161" s="137" t="s">
        <v>199</v>
      </c>
      <c r="D161" s="65">
        <v>6.13E-2</v>
      </c>
      <c r="H161" s="129"/>
      <c r="I161" s="134"/>
    </row>
    <row r="162" spans="3:9" x14ac:dyDescent="0.25">
      <c r="C162" s="137" t="s">
        <v>200</v>
      </c>
      <c r="D162" s="65">
        <v>0.12529999999999999</v>
      </c>
    </row>
    <row r="163" spans="3:9" ht="15.75" thickBot="1" x14ac:dyDescent="0.3">
      <c r="C163" s="138" t="s">
        <v>201</v>
      </c>
      <c r="D163" s="139">
        <v>3.7100000000000001E-2</v>
      </c>
    </row>
    <row r="177" spans="3:11" ht="15.75" thickBot="1" x14ac:dyDescent="0.3"/>
    <row r="178" spans="3:11" x14ac:dyDescent="0.25">
      <c r="C178" s="135" t="s">
        <v>58</v>
      </c>
      <c r="D178" s="75"/>
    </row>
    <row r="179" spans="3:11" x14ac:dyDescent="0.25">
      <c r="C179" s="136" t="s">
        <v>189</v>
      </c>
      <c r="D179" s="65">
        <f>SUM(D180:D183)</f>
        <v>0.11899999999999999</v>
      </c>
      <c r="I179" s="125"/>
      <c r="J179" s="125"/>
      <c r="K179" s="125"/>
    </row>
    <row r="180" spans="3:11" x14ac:dyDescent="0.25">
      <c r="C180" s="137" t="s">
        <v>190</v>
      </c>
      <c r="D180" s="65">
        <v>7.2499999999999995E-2</v>
      </c>
      <c r="I180" s="129"/>
      <c r="J180" s="134"/>
      <c r="K180" s="134"/>
    </row>
    <row r="181" spans="3:11" x14ac:dyDescent="0.25">
      <c r="C181" s="137" t="s">
        <v>191</v>
      </c>
      <c r="D181" s="65">
        <v>1.89E-2</v>
      </c>
      <c r="I181" s="129"/>
      <c r="J181" s="134"/>
      <c r="K181" s="134"/>
    </row>
    <row r="182" spans="3:11" x14ac:dyDescent="0.25">
      <c r="C182" s="137" t="s">
        <v>192</v>
      </c>
      <c r="D182" s="65">
        <v>0</v>
      </c>
      <c r="I182" s="129"/>
      <c r="J182" s="134"/>
      <c r="K182" s="134"/>
    </row>
    <row r="183" spans="3:11" x14ac:dyDescent="0.25">
      <c r="C183" s="137" t="s">
        <v>193</v>
      </c>
      <c r="D183" s="65">
        <v>2.76E-2</v>
      </c>
      <c r="I183" s="129"/>
      <c r="J183" s="134"/>
      <c r="K183" s="134"/>
    </row>
    <row r="184" spans="3:11" x14ac:dyDescent="0.25">
      <c r="C184" s="136" t="s">
        <v>194</v>
      </c>
      <c r="D184" s="65">
        <f>SUM(D185:D188)</f>
        <v>0.55020000000000002</v>
      </c>
      <c r="I184" s="129"/>
      <c r="J184" s="134"/>
      <c r="K184" s="134"/>
    </row>
    <row r="185" spans="3:11" x14ac:dyDescent="0.25">
      <c r="C185" s="137" t="s">
        <v>195</v>
      </c>
      <c r="D185" s="65">
        <v>0</v>
      </c>
      <c r="I185" s="129"/>
      <c r="J185" s="134"/>
      <c r="K185" s="134"/>
    </row>
    <row r="186" spans="3:11" x14ac:dyDescent="0.25">
      <c r="C186" s="137" t="s">
        <v>196</v>
      </c>
      <c r="D186" s="65">
        <v>0</v>
      </c>
      <c r="I186" s="129"/>
      <c r="J186" s="134"/>
      <c r="K186" s="134"/>
    </row>
    <row r="187" spans="3:11" x14ac:dyDescent="0.25">
      <c r="C187" s="137" t="s">
        <v>197</v>
      </c>
      <c r="D187" s="65">
        <v>0.26469999999999999</v>
      </c>
      <c r="I187" s="129"/>
      <c r="J187" s="134"/>
      <c r="K187" s="134"/>
    </row>
    <row r="188" spans="3:11" x14ac:dyDescent="0.25">
      <c r="C188" s="137" t="s">
        <v>198</v>
      </c>
      <c r="D188" s="65">
        <v>0.28550000000000003</v>
      </c>
      <c r="I188" s="129"/>
      <c r="J188" s="134"/>
      <c r="K188" s="134"/>
    </row>
    <row r="189" spans="3:11" x14ac:dyDescent="0.25">
      <c r="C189" s="136" t="s">
        <v>188</v>
      </c>
      <c r="D189" s="65">
        <f>SUM(D190:D192)</f>
        <v>0.33090000000000003</v>
      </c>
      <c r="I189" s="129"/>
      <c r="J189" s="134"/>
      <c r="K189" s="134"/>
    </row>
    <row r="190" spans="3:11" x14ac:dyDescent="0.25">
      <c r="C190" s="137" t="s">
        <v>199</v>
      </c>
      <c r="D190" s="65">
        <v>0.10400000000000001</v>
      </c>
      <c r="I190" s="129"/>
      <c r="J190" s="134"/>
      <c r="K190" s="134"/>
    </row>
    <row r="191" spans="3:11" x14ac:dyDescent="0.25">
      <c r="C191" s="137" t="s">
        <v>200</v>
      </c>
      <c r="D191" s="65">
        <v>0</v>
      </c>
    </row>
    <row r="192" spans="3:11" ht="15.75" thickBot="1" x14ac:dyDescent="0.3">
      <c r="C192" s="138" t="s">
        <v>201</v>
      </c>
      <c r="D192" s="139">
        <v>0.22690000000000002</v>
      </c>
    </row>
    <row r="198" spans="3:11" ht="15.75" thickBot="1" x14ac:dyDescent="0.3"/>
    <row r="199" spans="3:11" x14ac:dyDescent="0.25">
      <c r="C199" s="135" t="s">
        <v>61</v>
      </c>
      <c r="D199" s="75"/>
      <c r="I199" s="125"/>
      <c r="J199" s="125"/>
      <c r="K199" s="125"/>
    </row>
    <row r="200" spans="3:11" x14ac:dyDescent="0.25">
      <c r="C200" s="136" t="s">
        <v>189</v>
      </c>
      <c r="D200" s="140">
        <f>SUM(D201:D204)</f>
        <v>0.35100000000000003</v>
      </c>
      <c r="E200" s="133"/>
      <c r="I200" s="129"/>
      <c r="J200" s="134"/>
    </row>
    <row r="201" spans="3:11" x14ac:dyDescent="0.25">
      <c r="C201" s="137" t="s">
        <v>190</v>
      </c>
      <c r="D201" s="65">
        <v>7.3399999999999993E-2</v>
      </c>
      <c r="I201" s="129"/>
      <c r="J201" s="134"/>
    </row>
    <row r="202" spans="3:11" x14ac:dyDescent="0.25">
      <c r="C202" s="137" t="s">
        <v>191</v>
      </c>
      <c r="D202" s="65">
        <v>4.3899999999999995E-2</v>
      </c>
      <c r="I202" s="129"/>
      <c r="J202" s="134"/>
    </row>
    <row r="203" spans="3:11" x14ac:dyDescent="0.25">
      <c r="C203" s="137" t="s">
        <v>192</v>
      </c>
      <c r="D203" s="65">
        <v>0.20300000000000001</v>
      </c>
      <c r="I203" s="129"/>
      <c r="J203" s="134"/>
    </row>
    <row r="204" spans="3:11" x14ac:dyDescent="0.25">
      <c r="C204" s="137" t="s">
        <v>193</v>
      </c>
      <c r="D204" s="65">
        <v>3.0699999999999998E-2</v>
      </c>
      <c r="I204" s="129"/>
      <c r="J204" s="134"/>
    </row>
    <row r="205" spans="3:11" x14ac:dyDescent="0.25">
      <c r="C205" s="136" t="s">
        <v>194</v>
      </c>
      <c r="D205" s="140">
        <f>SUM(D206:D209)</f>
        <v>0.42170000000000002</v>
      </c>
      <c r="I205" s="129"/>
      <c r="J205" s="134"/>
    </row>
    <row r="206" spans="3:11" x14ac:dyDescent="0.25">
      <c r="C206" s="137" t="s">
        <v>195</v>
      </c>
      <c r="D206" s="65">
        <v>3.7699999999999997E-2</v>
      </c>
      <c r="I206" s="129"/>
      <c r="J206" s="134"/>
    </row>
    <row r="207" spans="3:11" x14ac:dyDescent="0.25">
      <c r="C207" s="137" t="s">
        <v>196</v>
      </c>
      <c r="D207" s="65">
        <v>0</v>
      </c>
      <c r="I207" s="129"/>
      <c r="J207" s="134"/>
    </row>
    <row r="208" spans="3:11" x14ac:dyDescent="0.25">
      <c r="C208" s="137" t="s">
        <v>197</v>
      </c>
      <c r="D208" s="65">
        <v>0.28320000000000001</v>
      </c>
      <c r="I208" s="129"/>
      <c r="J208" s="134"/>
    </row>
    <row r="209" spans="3:10" x14ac:dyDescent="0.25">
      <c r="C209" s="137" t="s">
        <v>198</v>
      </c>
      <c r="D209" s="65">
        <v>0.1008</v>
      </c>
      <c r="I209" s="129"/>
      <c r="J209" s="134"/>
    </row>
    <row r="210" spans="3:10" x14ac:dyDescent="0.25">
      <c r="C210" s="136" t="s">
        <v>188</v>
      </c>
      <c r="D210" s="140">
        <f>SUM(D211:D213)</f>
        <v>0.22729999999999997</v>
      </c>
      <c r="I210" s="129"/>
      <c r="J210" s="134"/>
    </row>
    <row r="211" spans="3:10" x14ac:dyDescent="0.25">
      <c r="C211" s="137" t="s">
        <v>199</v>
      </c>
      <c r="D211" s="65">
        <v>4.2099999999999999E-2</v>
      </c>
    </row>
    <row r="212" spans="3:10" x14ac:dyDescent="0.25">
      <c r="C212" s="137" t="s">
        <v>200</v>
      </c>
      <c r="D212" s="65">
        <v>0.16899999999999998</v>
      </c>
    </row>
    <row r="213" spans="3:10" ht="15.75" thickBot="1" x14ac:dyDescent="0.3">
      <c r="C213" s="138" t="s">
        <v>201</v>
      </c>
      <c r="D213" s="139">
        <v>1.6200000000000003E-2</v>
      </c>
    </row>
    <row r="221" spans="3:10" ht="15.75" thickBot="1" x14ac:dyDescent="0.3"/>
    <row r="222" spans="3:10" x14ac:dyDescent="0.25">
      <c r="C222" s="135" t="s">
        <v>65</v>
      </c>
      <c r="D222" s="75"/>
    </row>
    <row r="223" spans="3:10" x14ac:dyDescent="0.25">
      <c r="C223" s="136" t="s">
        <v>189</v>
      </c>
      <c r="D223" s="65">
        <v>0.28129999999999999</v>
      </c>
    </row>
    <row r="224" spans="3:10" x14ac:dyDescent="0.25">
      <c r="C224" s="137" t="s">
        <v>190</v>
      </c>
      <c r="D224" s="65">
        <v>3.5200000000000002E-2</v>
      </c>
      <c r="H224" s="146"/>
      <c r="I224" s="132"/>
    </row>
    <row r="225" spans="3:9" x14ac:dyDescent="0.25">
      <c r="C225" s="137" t="s">
        <v>191</v>
      </c>
      <c r="D225" s="65">
        <v>3.6799999999999999E-2</v>
      </c>
      <c r="H225" s="147"/>
      <c r="I225" s="148"/>
    </row>
    <row r="226" spans="3:9" x14ac:dyDescent="0.25">
      <c r="C226" s="137" t="s">
        <v>192</v>
      </c>
      <c r="D226" s="65">
        <v>0.20920000000000002</v>
      </c>
      <c r="H226" s="147"/>
      <c r="I226" s="148"/>
    </row>
    <row r="227" spans="3:9" x14ac:dyDescent="0.25">
      <c r="C227" s="137" t="s">
        <v>193</v>
      </c>
      <c r="D227" s="65">
        <v>0</v>
      </c>
      <c r="H227" s="147"/>
      <c r="I227" s="148"/>
    </row>
    <row r="228" spans="3:9" x14ac:dyDescent="0.25">
      <c r="C228" s="136" t="s">
        <v>194</v>
      </c>
      <c r="D228" s="65">
        <v>0.43149999999999999</v>
      </c>
      <c r="H228" s="147"/>
      <c r="I228" s="148"/>
    </row>
    <row r="229" spans="3:9" x14ac:dyDescent="0.25">
      <c r="C229" s="137" t="s">
        <v>195</v>
      </c>
      <c r="D229" s="65">
        <v>1.06E-2</v>
      </c>
      <c r="H229" s="146"/>
      <c r="I229" s="132"/>
    </row>
    <row r="230" spans="3:9" x14ac:dyDescent="0.25">
      <c r="C230" s="137" t="s">
        <v>196</v>
      </c>
      <c r="D230" s="65">
        <v>0</v>
      </c>
      <c r="H230" s="147"/>
      <c r="I230" s="148"/>
    </row>
    <row r="231" spans="3:9" x14ac:dyDescent="0.25">
      <c r="C231" s="137" t="s">
        <v>197</v>
      </c>
      <c r="D231" s="65">
        <v>0.36450000000000005</v>
      </c>
      <c r="H231" s="147"/>
      <c r="I231" s="148"/>
    </row>
    <row r="232" spans="3:9" x14ac:dyDescent="0.25">
      <c r="C232" s="137" t="s">
        <v>198</v>
      </c>
      <c r="D232" s="65">
        <v>5.6399999999999999E-2</v>
      </c>
      <c r="H232" s="147"/>
      <c r="I232" s="148"/>
    </row>
    <row r="233" spans="3:9" x14ac:dyDescent="0.25">
      <c r="C233" s="136" t="s">
        <v>188</v>
      </c>
      <c r="D233" s="65">
        <v>0.28720000000000001</v>
      </c>
      <c r="H233" s="147"/>
      <c r="I233" s="148"/>
    </row>
    <row r="234" spans="3:9" x14ac:dyDescent="0.25">
      <c r="C234" s="137" t="s">
        <v>199</v>
      </c>
      <c r="D234" s="65">
        <v>8.72E-2</v>
      </c>
      <c r="H234" s="146"/>
      <c r="I234" s="132"/>
    </row>
    <row r="235" spans="3:9" x14ac:dyDescent="0.25">
      <c r="C235" s="137" t="s">
        <v>200</v>
      </c>
      <c r="D235" s="65">
        <v>0.1668</v>
      </c>
      <c r="H235" s="147"/>
      <c r="I235" s="148"/>
    </row>
    <row r="236" spans="3:9" ht="15.75" thickBot="1" x14ac:dyDescent="0.3">
      <c r="C236" s="138" t="s">
        <v>201</v>
      </c>
      <c r="D236" s="139">
        <v>3.32E-2</v>
      </c>
      <c r="H236" s="147"/>
      <c r="I236" s="148"/>
    </row>
    <row r="237" spans="3:9" x14ac:dyDescent="0.25">
      <c r="H237" s="147"/>
      <c r="I237" s="148"/>
    </row>
    <row r="243" spans="3:7" ht="15.75" thickBot="1" x14ac:dyDescent="0.3"/>
    <row r="244" spans="3:7" x14ac:dyDescent="0.25">
      <c r="C244" s="135" t="s">
        <v>61</v>
      </c>
      <c r="D244" s="75"/>
    </row>
    <row r="245" spans="3:7" x14ac:dyDescent="0.25">
      <c r="C245" s="136" t="s">
        <v>189</v>
      </c>
      <c r="D245" s="65">
        <v>0.35100000000000003</v>
      </c>
      <c r="F245" s="146"/>
      <c r="G245" s="132"/>
    </row>
    <row r="246" spans="3:7" x14ac:dyDescent="0.25">
      <c r="C246" s="137" t="s">
        <v>190</v>
      </c>
      <c r="D246" s="65">
        <v>7.3399999999999993E-2</v>
      </c>
      <c r="F246" s="147"/>
      <c r="G246" s="148"/>
    </row>
    <row r="247" spans="3:7" x14ac:dyDescent="0.25">
      <c r="C247" s="137" t="s">
        <v>191</v>
      </c>
      <c r="D247" s="65">
        <v>4.3899999999999995E-2</v>
      </c>
      <c r="F247" s="147"/>
      <c r="G247" s="148"/>
    </row>
    <row r="248" spans="3:7" x14ac:dyDescent="0.25">
      <c r="C248" s="137" t="s">
        <v>192</v>
      </c>
      <c r="D248" s="65">
        <v>0.20300000000000001</v>
      </c>
      <c r="F248" s="147"/>
      <c r="G248" s="148"/>
    </row>
    <row r="249" spans="3:7" x14ac:dyDescent="0.25">
      <c r="C249" s="137" t="s">
        <v>193</v>
      </c>
      <c r="D249" s="65">
        <v>3.0699999999999998E-2</v>
      </c>
      <c r="F249" s="147"/>
      <c r="G249" s="148"/>
    </row>
    <row r="250" spans="3:7" x14ac:dyDescent="0.25">
      <c r="C250" s="136" t="s">
        <v>194</v>
      </c>
      <c r="D250" s="65">
        <v>0.42170000000000002</v>
      </c>
      <c r="F250" s="146"/>
      <c r="G250" s="132"/>
    </row>
    <row r="251" spans="3:7" x14ac:dyDescent="0.25">
      <c r="C251" s="137" t="s">
        <v>195</v>
      </c>
      <c r="D251" s="65">
        <v>3.7699999999999997E-2</v>
      </c>
      <c r="F251" s="147"/>
      <c r="G251" s="148"/>
    </row>
    <row r="252" spans="3:7" x14ac:dyDescent="0.25">
      <c r="C252" s="137" t="s">
        <v>196</v>
      </c>
      <c r="D252" s="65">
        <v>0</v>
      </c>
      <c r="F252" s="147"/>
      <c r="G252" s="148"/>
    </row>
    <row r="253" spans="3:7" x14ac:dyDescent="0.25">
      <c r="C253" s="137" t="s">
        <v>197</v>
      </c>
      <c r="D253" s="65">
        <v>0.28320000000000001</v>
      </c>
      <c r="F253" s="147"/>
      <c r="G253" s="148"/>
    </row>
    <row r="254" spans="3:7" x14ac:dyDescent="0.25">
      <c r="C254" s="137" t="s">
        <v>198</v>
      </c>
      <c r="D254" s="65">
        <v>0.1008</v>
      </c>
      <c r="F254" s="147"/>
      <c r="G254" s="148"/>
    </row>
    <row r="255" spans="3:7" x14ac:dyDescent="0.25">
      <c r="C255" s="136" t="s">
        <v>188</v>
      </c>
      <c r="D255" s="65">
        <v>0.2273</v>
      </c>
      <c r="F255" s="146"/>
      <c r="G255" s="132"/>
    </row>
    <row r="256" spans="3:7" x14ac:dyDescent="0.25">
      <c r="C256" s="137" t="s">
        <v>199</v>
      </c>
      <c r="D256" s="65">
        <v>4.2099999999999999E-2</v>
      </c>
      <c r="F256" s="147"/>
      <c r="G256" s="148"/>
    </row>
    <row r="257" spans="3:10" x14ac:dyDescent="0.25">
      <c r="C257" s="137" t="s">
        <v>200</v>
      </c>
      <c r="D257" s="65">
        <v>0.16899999999999998</v>
      </c>
      <c r="F257" s="147"/>
      <c r="G257" s="148"/>
    </row>
    <row r="258" spans="3:10" ht="15.75" thickBot="1" x14ac:dyDescent="0.3">
      <c r="C258" s="138" t="s">
        <v>201</v>
      </c>
      <c r="D258" s="139">
        <v>1.6200000000000003E-2</v>
      </c>
      <c r="F258" s="147"/>
      <c r="G258" s="148"/>
    </row>
    <row r="262" spans="3:10" ht="15.75" thickBot="1" x14ac:dyDescent="0.3"/>
    <row r="263" spans="3:10" x14ac:dyDescent="0.25">
      <c r="C263" s="135" t="s">
        <v>66</v>
      </c>
      <c r="D263" s="75"/>
    </row>
    <row r="264" spans="3:10" x14ac:dyDescent="0.25">
      <c r="C264" s="136" t="s">
        <v>189</v>
      </c>
      <c r="D264" s="65">
        <f>SUM(D265:D268)</f>
        <v>0.38489999999999996</v>
      </c>
      <c r="H264" s="125"/>
      <c r="I264" s="125"/>
      <c r="J264" s="125"/>
    </row>
    <row r="265" spans="3:10" x14ac:dyDescent="0.25">
      <c r="C265" s="137" t="s">
        <v>190</v>
      </c>
      <c r="D265" s="65">
        <v>0.1429</v>
      </c>
      <c r="H265" s="129"/>
      <c r="I265" s="134"/>
    </row>
    <row r="266" spans="3:10" x14ac:dyDescent="0.25">
      <c r="C266" s="137" t="s">
        <v>191</v>
      </c>
      <c r="D266" s="65">
        <v>2.8999999999999998E-2</v>
      </c>
      <c r="H266" s="129"/>
      <c r="I266" s="134"/>
    </row>
    <row r="267" spans="3:10" x14ac:dyDescent="0.25">
      <c r="C267" s="137" t="s">
        <v>192</v>
      </c>
      <c r="D267" s="65">
        <v>0.20569999999999999</v>
      </c>
      <c r="H267" s="129"/>
      <c r="I267" s="134"/>
    </row>
    <row r="268" spans="3:10" x14ac:dyDescent="0.25">
      <c r="C268" s="137" t="s">
        <v>193</v>
      </c>
      <c r="D268" s="65">
        <v>7.3000000000000001E-3</v>
      </c>
      <c r="H268" s="129"/>
      <c r="I268" s="134"/>
    </row>
    <row r="269" spans="3:10" x14ac:dyDescent="0.25">
      <c r="C269" s="136" t="s">
        <v>194</v>
      </c>
      <c r="D269" s="65">
        <f>SUM(D270:D273)</f>
        <v>0.34670000000000001</v>
      </c>
      <c r="H269" s="129"/>
      <c r="I269" s="134"/>
    </row>
    <row r="270" spans="3:10" x14ac:dyDescent="0.25">
      <c r="C270" s="137" t="s">
        <v>195</v>
      </c>
      <c r="D270" s="65">
        <v>0.1358</v>
      </c>
      <c r="H270" s="129"/>
      <c r="I270" s="134"/>
    </row>
    <row r="271" spans="3:10" x14ac:dyDescent="0.25">
      <c r="C271" s="137" t="s">
        <v>196</v>
      </c>
      <c r="D271" s="65">
        <v>5.6999999999999993E-3</v>
      </c>
      <c r="H271" s="129"/>
      <c r="I271" s="134"/>
    </row>
    <row r="272" spans="3:10" x14ac:dyDescent="0.25">
      <c r="C272" s="137" t="s">
        <v>197</v>
      </c>
      <c r="D272" s="65">
        <v>0.13419999999999999</v>
      </c>
      <c r="H272" s="129"/>
      <c r="I272" s="134"/>
    </row>
    <row r="273" spans="3:9" x14ac:dyDescent="0.25">
      <c r="C273" s="137" t="s">
        <v>198</v>
      </c>
      <c r="D273" s="65">
        <v>7.0999999999999994E-2</v>
      </c>
      <c r="H273" s="129"/>
      <c r="I273" s="134"/>
    </row>
    <row r="274" spans="3:9" x14ac:dyDescent="0.25">
      <c r="C274" s="136" t="s">
        <v>188</v>
      </c>
      <c r="D274" s="65">
        <f>SUM(D275:D277)</f>
        <v>0.26819999999999999</v>
      </c>
      <c r="H274" s="129"/>
      <c r="I274" s="134"/>
    </row>
    <row r="275" spans="3:9" x14ac:dyDescent="0.25">
      <c r="C275" s="137" t="s">
        <v>199</v>
      </c>
      <c r="D275" s="65">
        <v>0.23070000000000002</v>
      </c>
      <c r="H275" s="129"/>
      <c r="I275" s="134"/>
    </row>
    <row r="276" spans="3:9" x14ac:dyDescent="0.25">
      <c r="C276" s="137" t="s">
        <v>200</v>
      </c>
      <c r="D276" s="65">
        <v>2.2000000000000001E-3</v>
      </c>
    </row>
    <row r="277" spans="3:9" ht="15.75" thickBot="1" x14ac:dyDescent="0.3">
      <c r="C277" s="138" t="s">
        <v>201</v>
      </c>
      <c r="D277" s="139">
        <v>3.5299999999999998E-2</v>
      </c>
    </row>
  </sheetData>
  <mergeCells count="2">
    <mergeCell ref="C6:D6"/>
    <mergeCell ref="C25:D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6BC3-8A10-46AE-A880-F2EA1E5A847C}">
  <sheetPr codeName="Sheet2"/>
  <dimension ref="A1:D63"/>
  <sheetViews>
    <sheetView showGridLines="0" zoomScale="136" workbookViewId="0">
      <selection activeCell="M33" sqref="M33"/>
    </sheetView>
  </sheetViews>
  <sheetFormatPr defaultColWidth="8.85546875" defaultRowHeight="15" x14ac:dyDescent="0.25"/>
  <cols>
    <col min="1" max="1" width="11" bestFit="1" customWidth="1"/>
    <col min="2" max="2" width="44" bestFit="1" customWidth="1"/>
    <col min="3" max="3" width="35" bestFit="1" customWidth="1"/>
    <col min="4" max="4" width="50.140625" bestFit="1" customWidth="1"/>
  </cols>
  <sheetData>
    <row r="1" spans="1:4" x14ac:dyDescent="0.25">
      <c r="A1" t="e">
        <f ca="1">_xll.Thomson.Reuters.AFOSpreadsheetFormulas.DSGRID(",SPGCLE$,MSACWF$","RI","2017-12-31","2023-01-31","M","RowHeader=true;ColHeader=true;DispSeriesDescription=false;YearlyTSFormat=false;QuarterlyTSFormat=false;MonthlyTSFormat=True","")</f>
        <v>#NAME?</v>
      </c>
      <c r="B1" s="3" t="s">
        <v>12</v>
      </c>
      <c r="C1" s="2" t="s">
        <v>13</v>
      </c>
      <c r="D1" s="6" t="s">
        <v>14</v>
      </c>
    </row>
    <row r="2" spans="1:4" x14ac:dyDescent="0.25">
      <c r="A2" s="1">
        <v>43100</v>
      </c>
      <c r="B2" s="3">
        <v>752.03200000000004</v>
      </c>
      <c r="C2" s="2">
        <v>1018.75</v>
      </c>
      <c r="D2" s="6">
        <v>792.53</v>
      </c>
    </row>
    <row r="3" spans="1:4" x14ac:dyDescent="0.25">
      <c r="A3" s="1">
        <v>43131</v>
      </c>
      <c r="B3" s="3">
        <v>774.51800000000003</v>
      </c>
      <c r="C3" s="2">
        <v>1076.4359999999999</v>
      </c>
      <c r="D3" s="6">
        <v>785.59</v>
      </c>
    </row>
    <row r="4" spans="1:4" x14ac:dyDescent="0.25">
      <c r="A4" s="1">
        <v>43159</v>
      </c>
      <c r="B4" s="3">
        <v>757.26599999999996</v>
      </c>
      <c r="C4" s="2">
        <v>1031.645</v>
      </c>
      <c r="D4" s="6">
        <v>791.38</v>
      </c>
    </row>
    <row r="5" spans="1:4" x14ac:dyDescent="0.25">
      <c r="A5" s="1">
        <v>43189</v>
      </c>
      <c r="B5" s="3">
        <v>765.49300000000005</v>
      </c>
      <c r="C5" s="2">
        <v>1010.179</v>
      </c>
      <c r="D5" s="6">
        <v>774.47</v>
      </c>
    </row>
    <row r="6" spans="1:4" x14ac:dyDescent="0.25">
      <c r="A6" s="1">
        <v>43220</v>
      </c>
      <c r="B6" s="3">
        <v>798.74300000000005</v>
      </c>
      <c r="C6" s="2">
        <v>1020.396</v>
      </c>
      <c r="D6" s="6">
        <v>829.86</v>
      </c>
    </row>
    <row r="7" spans="1:4" x14ac:dyDescent="0.25">
      <c r="A7" s="1">
        <v>43251</v>
      </c>
      <c r="B7" s="3">
        <v>784.68100000000004</v>
      </c>
      <c r="C7" s="2">
        <v>1022.55</v>
      </c>
      <c r="D7" s="6">
        <v>846.83</v>
      </c>
    </row>
    <row r="8" spans="1:4" x14ac:dyDescent="0.25">
      <c r="A8" s="1">
        <v>43280</v>
      </c>
      <c r="B8" s="3">
        <v>716.51400000000001</v>
      </c>
      <c r="C8" s="2">
        <v>1017.42</v>
      </c>
      <c r="D8" s="6">
        <v>848.04</v>
      </c>
    </row>
    <row r="9" spans="1:4" x14ac:dyDescent="0.25">
      <c r="A9" s="1">
        <v>43312</v>
      </c>
      <c r="B9" s="3">
        <v>746.56</v>
      </c>
      <c r="C9" s="2">
        <v>1048.433</v>
      </c>
      <c r="D9" s="6">
        <v>866.8</v>
      </c>
    </row>
    <row r="10" spans="1:4" x14ac:dyDescent="0.25">
      <c r="A10" s="1">
        <v>43343</v>
      </c>
      <c r="B10" s="3">
        <v>714.61400000000003</v>
      </c>
      <c r="C10" s="2">
        <v>1057.1400000000001</v>
      </c>
      <c r="D10" s="6">
        <v>876.28</v>
      </c>
    </row>
    <row r="11" spans="1:4" x14ac:dyDescent="0.25">
      <c r="A11" s="1">
        <v>43371</v>
      </c>
      <c r="B11" s="3">
        <v>704.96100000000001</v>
      </c>
      <c r="C11" s="2">
        <v>1062.174</v>
      </c>
      <c r="D11" s="6">
        <v>904.53</v>
      </c>
    </row>
    <row r="12" spans="1:4" x14ac:dyDescent="0.25">
      <c r="A12" s="1">
        <v>43404</v>
      </c>
      <c r="B12" s="3">
        <v>666.71400000000006</v>
      </c>
      <c r="C12" s="2">
        <v>982.80899999999997</v>
      </c>
      <c r="D12" s="6">
        <v>859.88</v>
      </c>
    </row>
    <row r="13" spans="1:4" x14ac:dyDescent="0.25">
      <c r="A13" s="1">
        <v>43434</v>
      </c>
      <c r="B13" s="3">
        <v>736.14499999999998</v>
      </c>
      <c r="C13" s="2">
        <v>997.649</v>
      </c>
      <c r="D13" s="6">
        <v>836.55</v>
      </c>
    </row>
    <row r="14" spans="1:4" x14ac:dyDescent="0.25">
      <c r="A14" s="1">
        <v>43465</v>
      </c>
      <c r="B14" s="3">
        <v>688.79899999999998</v>
      </c>
      <c r="C14" s="2">
        <v>927.78399999999999</v>
      </c>
      <c r="D14" s="6">
        <v>775.09</v>
      </c>
    </row>
    <row r="15" spans="1:4" x14ac:dyDescent="0.25">
      <c r="A15" s="1">
        <v>43496</v>
      </c>
      <c r="B15" s="3">
        <v>788.88599999999997</v>
      </c>
      <c r="C15" s="2">
        <v>1001.327</v>
      </c>
      <c r="D15" s="6">
        <v>811.2</v>
      </c>
    </row>
    <row r="16" spans="1:4" x14ac:dyDescent="0.25">
      <c r="A16" s="1">
        <v>43524</v>
      </c>
      <c r="B16" s="3">
        <v>810.803</v>
      </c>
      <c r="C16" s="2">
        <v>1028.5640000000001</v>
      </c>
      <c r="D16" s="6">
        <v>841.26</v>
      </c>
    </row>
    <row r="17" spans="1:4" x14ac:dyDescent="0.25">
      <c r="A17" s="1">
        <v>43553</v>
      </c>
      <c r="B17" s="3">
        <v>814.154</v>
      </c>
      <c r="C17" s="2">
        <v>1042.1389999999999</v>
      </c>
      <c r="D17" s="6">
        <v>842</v>
      </c>
    </row>
    <row r="18" spans="1:4" x14ac:dyDescent="0.25">
      <c r="A18" s="1">
        <v>43585</v>
      </c>
      <c r="B18" s="3">
        <v>846.68200000000002</v>
      </c>
      <c r="C18" s="2">
        <v>1077.8789999999999</v>
      </c>
      <c r="D18" s="6">
        <v>858.31</v>
      </c>
    </row>
    <row r="19" spans="1:4" x14ac:dyDescent="0.25">
      <c r="A19" s="1">
        <v>43616</v>
      </c>
      <c r="B19" s="3">
        <v>835.721</v>
      </c>
      <c r="C19" s="2">
        <v>1014.838</v>
      </c>
      <c r="D19" s="6">
        <v>836.13</v>
      </c>
    </row>
    <row r="20" spans="1:4" x14ac:dyDescent="0.25">
      <c r="A20" s="1">
        <v>43644</v>
      </c>
      <c r="B20" s="3">
        <v>894.86199999999997</v>
      </c>
      <c r="C20" s="2">
        <v>1081.7629999999999</v>
      </c>
      <c r="D20" s="6">
        <v>846.37</v>
      </c>
    </row>
    <row r="21" spans="1:4" x14ac:dyDescent="0.25">
      <c r="A21" s="1">
        <v>43677</v>
      </c>
      <c r="B21" s="3">
        <v>902.43600000000004</v>
      </c>
      <c r="C21" s="2">
        <v>1085.3050000000001</v>
      </c>
      <c r="D21" s="6">
        <v>844.45</v>
      </c>
    </row>
    <row r="22" spans="1:4" x14ac:dyDescent="0.25">
      <c r="A22" s="1">
        <v>43707</v>
      </c>
      <c r="B22" s="3">
        <v>920.93899999999996</v>
      </c>
      <c r="C22" s="2">
        <v>1060.0550000000001</v>
      </c>
      <c r="D22" s="6">
        <v>849.63</v>
      </c>
    </row>
    <row r="23" spans="1:4" x14ac:dyDescent="0.25">
      <c r="A23" s="1">
        <v>43738</v>
      </c>
      <c r="B23" s="3">
        <v>919.22799999999995</v>
      </c>
      <c r="C23" s="2">
        <v>1082.847</v>
      </c>
      <c r="D23" s="6">
        <v>870.64</v>
      </c>
    </row>
    <row r="24" spans="1:4" x14ac:dyDescent="0.25">
      <c r="A24" s="1">
        <v>43769</v>
      </c>
      <c r="B24" s="3">
        <v>902.64099999999996</v>
      </c>
      <c r="C24" s="2">
        <v>1112.7619999999999</v>
      </c>
      <c r="D24" s="6">
        <v>885.62</v>
      </c>
    </row>
    <row r="25" spans="1:4" x14ac:dyDescent="0.25">
      <c r="A25" s="1">
        <v>43798</v>
      </c>
      <c r="B25" s="3">
        <v>929.99900000000002</v>
      </c>
      <c r="C25" s="2">
        <v>1140.402</v>
      </c>
      <c r="D25" s="6">
        <v>894.73</v>
      </c>
    </row>
    <row r="26" spans="1:4" x14ac:dyDescent="0.25">
      <c r="A26" s="1">
        <v>43830</v>
      </c>
      <c r="B26" s="3">
        <v>999.33799999999997</v>
      </c>
      <c r="C26" s="2">
        <v>1181.0360000000001</v>
      </c>
      <c r="D26" s="6">
        <v>923.89</v>
      </c>
    </row>
    <row r="27" spans="1:4" x14ac:dyDescent="0.25">
      <c r="A27" s="1">
        <v>43861</v>
      </c>
      <c r="B27" s="3">
        <v>1035.836</v>
      </c>
      <c r="C27" s="2">
        <v>1168.287</v>
      </c>
      <c r="D27" s="6">
        <v>907.65</v>
      </c>
    </row>
    <row r="28" spans="1:4" x14ac:dyDescent="0.25">
      <c r="A28" s="1">
        <v>43889</v>
      </c>
      <c r="B28" s="3">
        <v>1060.365</v>
      </c>
      <c r="C28" s="2">
        <v>1074.377</v>
      </c>
      <c r="D28" s="6">
        <v>826.14</v>
      </c>
    </row>
    <row r="29" spans="1:4" x14ac:dyDescent="0.25">
      <c r="A29" s="1">
        <v>43921</v>
      </c>
      <c r="B29" s="3">
        <v>820.69</v>
      </c>
      <c r="C29" s="2">
        <v>929.98299999999995</v>
      </c>
      <c r="D29" s="6">
        <v>698.87</v>
      </c>
    </row>
    <row r="30" spans="1:4" x14ac:dyDescent="0.25">
      <c r="A30" s="1">
        <v>43951</v>
      </c>
      <c r="B30" s="3">
        <v>917.95899999999995</v>
      </c>
      <c r="C30" s="2">
        <v>1030.078</v>
      </c>
      <c r="D30" s="6">
        <v>770</v>
      </c>
    </row>
    <row r="31" spans="1:4" x14ac:dyDescent="0.25">
      <c r="A31" s="1">
        <v>43980</v>
      </c>
      <c r="B31" s="3">
        <v>1014.835</v>
      </c>
      <c r="C31" s="2">
        <v>1075.501</v>
      </c>
      <c r="D31" s="6">
        <v>796.42</v>
      </c>
    </row>
    <row r="32" spans="1:4" x14ac:dyDescent="0.25">
      <c r="A32" s="1">
        <v>44012</v>
      </c>
      <c r="B32" s="3">
        <v>1069.001</v>
      </c>
      <c r="C32" s="2">
        <v>1110.3340000000001</v>
      </c>
      <c r="D32" s="6">
        <v>798.59</v>
      </c>
    </row>
    <row r="33" spans="1:4" x14ac:dyDescent="0.25">
      <c r="A33" s="1">
        <v>44043</v>
      </c>
      <c r="B33" s="3">
        <v>1237.74</v>
      </c>
      <c r="C33" s="2">
        <v>1169.501</v>
      </c>
      <c r="D33" s="6">
        <v>830.45</v>
      </c>
    </row>
    <row r="34" spans="1:4" x14ac:dyDescent="0.25">
      <c r="A34" s="1">
        <v>44074</v>
      </c>
      <c r="B34" s="3">
        <v>1473.7139999999999</v>
      </c>
      <c r="C34" s="2">
        <v>1241.5219999999999</v>
      </c>
      <c r="D34" s="6">
        <v>865.42</v>
      </c>
    </row>
    <row r="35" spans="1:4" x14ac:dyDescent="0.25">
      <c r="A35" s="1">
        <v>44104</v>
      </c>
      <c r="B35" s="3">
        <v>1587.5039999999999</v>
      </c>
      <c r="C35" s="2">
        <v>1201.951</v>
      </c>
      <c r="D35" s="6">
        <v>864.89</v>
      </c>
    </row>
    <row r="36" spans="1:4" x14ac:dyDescent="0.25">
      <c r="A36" s="1">
        <v>44134</v>
      </c>
      <c r="B36" s="3">
        <v>1679.479</v>
      </c>
      <c r="C36" s="2">
        <v>1173.0260000000001</v>
      </c>
      <c r="D36" s="6">
        <v>821.08</v>
      </c>
    </row>
    <row r="37" spans="1:4" x14ac:dyDescent="0.25">
      <c r="A37" s="1">
        <v>44165</v>
      </c>
      <c r="B37" s="3">
        <v>2025.5070000000001</v>
      </c>
      <c r="C37" s="2">
        <v>1318.0509999999999</v>
      </c>
      <c r="D37" s="6">
        <v>945.04</v>
      </c>
    </row>
    <row r="38" spans="1:4" x14ac:dyDescent="0.25">
      <c r="A38" s="1">
        <v>44196</v>
      </c>
      <c r="B38" s="3">
        <v>2419.0509999999999</v>
      </c>
      <c r="C38" s="2">
        <v>1379.732</v>
      </c>
      <c r="D38" s="6">
        <v>991.65</v>
      </c>
    </row>
    <row r="39" spans="1:4" x14ac:dyDescent="0.25">
      <c r="A39" s="1">
        <v>44225</v>
      </c>
      <c r="B39" s="3">
        <v>2571.982</v>
      </c>
      <c r="C39" s="2">
        <v>1373.79</v>
      </c>
      <c r="D39" s="6">
        <v>980.82</v>
      </c>
    </row>
    <row r="40" spans="1:4" x14ac:dyDescent="0.25">
      <c r="A40" s="1">
        <v>44253</v>
      </c>
      <c r="B40" s="3">
        <v>2227.857</v>
      </c>
      <c r="C40" s="2">
        <v>1406.021</v>
      </c>
      <c r="D40" s="6">
        <v>1021.04</v>
      </c>
    </row>
    <row r="41" spans="1:4" x14ac:dyDescent="0.25">
      <c r="A41" s="1">
        <v>44286</v>
      </c>
      <c r="B41" s="3">
        <v>2077.4389999999999</v>
      </c>
      <c r="C41" s="2">
        <v>1444.3219999999999</v>
      </c>
      <c r="D41" s="6">
        <v>1073.8800000000001</v>
      </c>
    </row>
    <row r="42" spans="1:4" x14ac:dyDescent="0.25">
      <c r="A42" s="1">
        <v>44316</v>
      </c>
      <c r="B42" s="3">
        <v>2003.7090000000001</v>
      </c>
      <c r="C42" s="2">
        <v>1508.068</v>
      </c>
      <c r="D42" s="6">
        <v>1094.18</v>
      </c>
    </row>
    <row r="43" spans="1:4" x14ac:dyDescent="0.25">
      <c r="A43" s="1">
        <v>44347</v>
      </c>
      <c r="B43" s="3">
        <v>1974.1859999999999</v>
      </c>
      <c r="C43" s="2">
        <v>1532.348</v>
      </c>
      <c r="D43" s="6">
        <v>1121.6199999999999</v>
      </c>
    </row>
    <row r="44" spans="1:4" x14ac:dyDescent="0.25">
      <c r="A44" s="1">
        <v>44377</v>
      </c>
      <c r="B44" s="3">
        <v>2034.0740000000001</v>
      </c>
      <c r="C44" s="2">
        <v>1553.0450000000001</v>
      </c>
      <c r="D44" s="6">
        <v>1136.21</v>
      </c>
    </row>
    <row r="45" spans="1:4" x14ac:dyDescent="0.25">
      <c r="A45" s="1">
        <v>44407</v>
      </c>
      <c r="B45" s="3">
        <v>1973.2629999999999</v>
      </c>
      <c r="C45" s="2">
        <v>1564.1959999999999</v>
      </c>
      <c r="D45" s="6">
        <v>1155.3499999999999</v>
      </c>
    </row>
    <row r="46" spans="1:4" x14ac:dyDescent="0.25">
      <c r="A46" s="1">
        <v>44439</v>
      </c>
      <c r="B46" s="3">
        <v>2029.74</v>
      </c>
      <c r="C46" s="2">
        <v>1603.8340000000001</v>
      </c>
      <c r="D46" s="6">
        <v>1159.1500000000001</v>
      </c>
    </row>
    <row r="47" spans="1:4" x14ac:dyDescent="0.25">
      <c r="A47" s="1">
        <v>44469</v>
      </c>
      <c r="B47" s="3">
        <v>1886.92</v>
      </c>
      <c r="C47" s="2">
        <v>1538.2670000000001</v>
      </c>
      <c r="D47" s="6">
        <v>1165.1500000000001</v>
      </c>
    </row>
    <row r="48" spans="1:4" x14ac:dyDescent="0.25">
      <c r="A48" s="1">
        <v>44498</v>
      </c>
      <c r="B48" s="3">
        <v>2197.7820000000002</v>
      </c>
      <c r="C48" s="2">
        <v>1617.18</v>
      </c>
      <c r="D48" s="6">
        <v>1201.51</v>
      </c>
    </row>
    <row r="49" spans="1:4" x14ac:dyDescent="0.25">
      <c r="A49" s="1">
        <v>44530</v>
      </c>
      <c r="B49" s="3">
        <v>2040.9480000000001</v>
      </c>
      <c r="C49" s="2">
        <v>1578.729</v>
      </c>
      <c r="D49" s="6">
        <v>1183.19</v>
      </c>
    </row>
    <row r="50" spans="1:4" x14ac:dyDescent="0.25">
      <c r="A50" s="1">
        <v>44561</v>
      </c>
      <c r="B50" s="3">
        <v>1858.2059999999999</v>
      </c>
      <c r="C50" s="2">
        <v>1642.385</v>
      </c>
      <c r="D50" s="6">
        <v>1201.28</v>
      </c>
    </row>
    <row r="51" spans="1:4" x14ac:dyDescent="0.25">
      <c r="A51" s="1">
        <v>44592</v>
      </c>
      <c r="B51" s="3">
        <v>1632.3779999999999</v>
      </c>
      <c r="C51" s="2">
        <v>1562.03</v>
      </c>
      <c r="D51" s="6">
        <v>1164.3</v>
      </c>
    </row>
    <row r="52" spans="1:4" x14ac:dyDescent="0.25">
      <c r="A52" s="1">
        <v>44620</v>
      </c>
      <c r="B52" s="3">
        <v>1823.8879999999999</v>
      </c>
      <c r="C52" s="2">
        <v>1522.155</v>
      </c>
      <c r="D52" s="6">
        <v>1181.99</v>
      </c>
    </row>
    <row r="53" spans="1:4" x14ac:dyDescent="0.25">
      <c r="A53" s="1">
        <v>44651</v>
      </c>
      <c r="B53" s="3">
        <v>1894.7619999999999</v>
      </c>
      <c r="C53" s="2">
        <v>1556.0219999999999</v>
      </c>
      <c r="D53" s="6">
        <v>1219.4100000000001</v>
      </c>
    </row>
    <row r="54" spans="1:4" x14ac:dyDescent="0.25">
      <c r="A54" s="1">
        <v>44680</v>
      </c>
      <c r="B54" s="3">
        <v>1668.864</v>
      </c>
      <c r="C54" s="2">
        <v>1432.057</v>
      </c>
      <c r="D54" s="6">
        <v>1200.52</v>
      </c>
    </row>
    <row r="55" spans="1:4" x14ac:dyDescent="0.25">
      <c r="A55" s="1">
        <v>44712</v>
      </c>
      <c r="B55" s="3">
        <v>1756.4960000000001</v>
      </c>
      <c r="C55" s="2">
        <v>1434.751</v>
      </c>
      <c r="D55" s="6">
        <v>1226.9000000000001</v>
      </c>
    </row>
    <row r="56" spans="1:4" x14ac:dyDescent="0.25">
      <c r="A56" s="1">
        <v>44742</v>
      </c>
      <c r="B56" s="3">
        <v>1678.769</v>
      </c>
      <c r="C56" s="2">
        <v>1314.3979999999999</v>
      </c>
      <c r="D56" s="6">
        <v>1103.24</v>
      </c>
    </row>
    <row r="57" spans="1:4" x14ac:dyDescent="0.25">
      <c r="A57" s="1">
        <v>44771</v>
      </c>
      <c r="B57" s="3">
        <v>1973.71</v>
      </c>
      <c r="C57" s="2">
        <v>1406.65</v>
      </c>
      <c r="D57" s="6">
        <v>1184.29</v>
      </c>
    </row>
    <row r="58" spans="1:4" x14ac:dyDescent="0.25">
      <c r="A58" s="1">
        <v>44804</v>
      </c>
      <c r="B58" s="3">
        <v>1972.6659999999999</v>
      </c>
      <c r="C58" s="2">
        <v>1355.413</v>
      </c>
      <c r="D58" s="6">
        <v>1167.44</v>
      </c>
    </row>
    <row r="59" spans="1:4" x14ac:dyDescent="0.25">
      <c r="A59" s="1">
        <v>44834</v>
      </c>
      <c r="B59" s="3">
        <v>1702.5740000000001</v>
      </c>
      <c r="C59" s="2">
        <v>1226.229</v>
      </c>
      <c r="D59" s="6">
        <v>1020.39</v>
      </c>
    </row>
    <row r="60" spans="1:4" x14ac:dyDescent="0.25">
      <c r="A60" s="1">
        <v>44865</v>
      </c>
      <c r="B60" s="3">
        <v>1673.9490000000001</v>
      </c>
      <c r="C60" s="2">
        <v>1300.5419999999999</v>
      </c>
      <c r="D60" s="6">
        <v>1088.4000000000001</v>
      </c>
    </row>
    <row r="61" spans="1:4" x14ac:dyDescent="0.25">
      <c r="A61" s="1">
        <v>44895</v>
      </c>
      <c r="B61" s="3">
        <v>1858.7429999999999</v>
      </c>
      <c r="C61" s="2">
        <v>1402.0129999999999</v>
      </c>
      <c r="D61" s="6">
        <v>1137.4000000000001</v>
      </c>
    </row>
    <row r="62" spans="1:4" x14ac:dyDescent="0.25">
      <c r="A62" s="1">
        <v>44925</v>
      </c>
      <c r="B62" s="3">
        <v>1769.9390000000001</v>
      </c>
      <c r="C62" s="2">
        <v>1347.4</v>
      </c>
      <c r="D62" s="6">
        <v>1116.1600000000001</v>
      </c>
    </row>
    <row r="63" spans="1:4" x14ac:dyDescent="0.25">
      <c r="A63" s="1">
        <v>44957</v>
      </c>
      <c r="B63" s="3">
        <v>1840.943</v>
      </c>
      <c r="C63" s="2">
        <v>1444.316</v>
      </c>
      <c r="D63" s="6">
        <v>1149.73</v>
      </c>
    </row>
  </sheetData>
  <dataValidations count="1">
    <dataValidation allowBlank="1" showErrorMessage="1" promptTitle="TRAFO" prompt="$A$1:$C$63" sqref="A1" xr:uid="{93548317-2B0A-45DB-9B61-14F12370E373}"/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9F87-DF22-49ED-8D54-A24218731C6A}">
  <sheetPr codeName="Sheet3"/>
  <dimension ref="A1:AB62"/>
  <sheetViews>
    <sheetView workbookViewId="0">
      <selection activeCell="M33" sqref="M33"/>
    </sheetView>
  </sheetViews>
  <sheetFormatPr defaultColWidth="8.85546875" defaultRowHeight="15" x14ac:dyDescent="0.25"/>
  <cols>
    <col min="1" max="1" width="10.7109375" bestFit="1" customWidth="1"/>
    <col min="2" max="3" width="25.28515625" customWidth="1"/>
    <col min="4" max="4" width="26.42578125" customWidth="1"/>
    <col min="5" max="5" width="9.140625" customWidth="1"/>
    <col min="10" max="10" width="13.85546875" customWidth="1"/>
    <col min="14" max="14" width="8.85546875" customWidth="1"/>
    <col min="15" max="15" width="11" bestFit="1" customWidth="1"/>
  </cols>
  <sheetData>
    <row r="1" spans="1:28" x14ac:dyDescent="0.25">
      <c r="A1" t="s">
        <v>29</v>
      </c>
      <c r="B1" s="16" t="s">
        <v>12</v>
      </c>
      <c r="C1" s="16" t="s">
        <v>13</v>
      </c>
      <c r="D1" s="16" t="s">
        <v>14</v>
      </c>
      <c r="G1" s="16" t="s">
        <v>13</v>
      </c>
      <c r="K1" t="s">
        <v>140</v>
      </c>
    </row>
    <row r="2" spans="1:28" x14ac:dyDescent="0.25">
      <c r="A2" s="1">
        <v>43131</v>
      </c>
      <c r="B2" s="9">
        <v>2.9462024151408705E-2</v>
      </c>
      <c r="C2" s="9">
        <v>5.5079198554466365E-2</v>
      </c>
      <c r="D2" s="9">
        <v>-8.7953320895433514E-3</v>
      </c>
      <c r="G2" s="9">
        <v>3.0026657342457963E-2</v>
      </c>
      <c r="AA2" t="s">
        <v>16</v>
      </c>
      <c r="AB2" s="35">
        <f>AVERAGE(B2:B62)</f>
        <v>1.4676300706291674E-2</v>
      </c>
    </row>
    <row r="3" spans="1:28" x14ac:dyDescent="0.25">
      <c r="A3" s="1">
        <v>43159</v>
      </c>
      <c r="B3" s="9">
        <v>-2.2526321617739136E-2</v>
      </c>
      <c r="C3" s="9">
        <v>-4.250096849499789E-2</v>
      </c>
      <c r="D3" s="9">
        <v>7.3432291265285599E-3</v>
      </c>
      <c r="G3" s="9">
        <v>8.2704799410439865E-3</v>
      </c>
      <c r="AA3" t="s">
        <v>162</v>
      </c>
      <c r="AB3" s="35">
        <f>AB2*12</f>
        <v>0.17611560847550009</v>
      </c>
    </row>
    <row r="4" spans="1:28" x14ac:dyDescent="0.25">
      <c r="A4" s="1">
        <v>43189</v>
      </c>
      <c r="B4" s="9">
        <v>1.0805491936193345E-2</v>
      </c>
      <c r="C4" s="9">
        <v>-2.1027072759440987E-2</v>
      </c>
      <c r="D4" s="9">
        <v>-2.1599332522343175E-2</v>
      </c>
      <c r="G4" s="9">
        <v>4.7506027585977988E-3</v>
      </c>
      <c r="AB4" s="35"/>
    </row>
    <row r="5" spans="1:28" x14ac:dyDescent="0.25">
      <c r="A5" s="1">
        <v>43220</v>
      </c>
      <c r="B5" s="9">
        <v>4.2519171254241789E-2</v>
      </c>
      <c r="C5" s="9">
        <v>1.0063244373512938E-2</v>
      </c>
      <c r="D5" s="9">
        <v>6.907808742548234E-2</v>
      </c>
      <c r="G5" s="9">
        <v>-7.7658232074938813E-2</v>
      </c>
      <c r="AA5" t="s">
        <v>161</v>
      </c>
      <c r="AB5" s="35">
        <f>AVERAGE(C2:C62)</f>
        <v>5.7222863528125847E-3</v>
      </c>
    </row>
    <row r="6" spans="1:28" x14ac:dyDescent="0.25">
      <c r="A6" s="1">
        <v>43251</v>
      </c>
      <c r="B6" s="9">
        <v>-1.7761976194846672E-2</v>
      </c>
      <c r="C6" s="9">
        <v>2.1087202482912406E-3</v>
      </c>
      <c r="D6" s="9">
        <v>2.0242954260233464E-2</v>
      </c>
      <c r="G6" s="9">
        <v>1.4986712928250132E-2</v>
      </c>
      <c r="AA6" t="s">
        <v>162</v>
      </c>
      <c r="AB6" s="35">
        <f>AB5*12</f>
        <v>6.8667436233751017E-2</v>
      </c>
    </row>
    <row r="7" spans="1:28" x14ac:dyDescent="0.25">
      <c r="A7" s="1">
        <v>43280</v>
      </c>
      <c r="B7" s="9">
        <v>-9.087947926011751E-2</v>
      </c>
      <c r="C7" s="9">
        <v>-5.0294963298128208E-3</v>
      </c>
      <c r="D7" s="9">
        <v>1.4278383658582752E-3</v>
      </c>
      <c r="G7" s="9">
        <v>-7.2602563969482864E-2</v>
      </c>
      <c r="AB7" s="35"/>
    </row>
    <row r="8" spans="1:28" x14ac:dyDescent="0.25">
      <c r="A8" s="1">
        <v>43312</v>
      </c>
      <c r="B8" s="9">
        <v>4.1078202327956718E-2</v>
      </c>
      <c r="C8" s="9">
        <v>3.0026657342457963E-2</v>
      </c>
      <c r="D8" s="9">
        <v>2.1880465171440749E-2</v>
      </c>
      <c r="G8" s="9">
        <v>7.6282452222761227E-2</v>
      </c>
      <c r="AA8" t="s">
        <v>163</v>
      </c>
      <c r="AB8" s="35">
        <f>AVERAGE(D2:D62)</f>
        <v>6.0992139550541304E-3</v>
      </c>
    </row>
    <row r="9" spans="1:28" x14ac:dyDescent="0.25">
      <c r="A9" s="1">
        <v>43343</v>
      </c>
      <c r="B9" s="9">
        <v>-4.3733452055871341E-2</v>
      </c>
      <c r="C9" s="9">
        <v>8.2704799410439865E-3</v>
      </c>
      <c r="D9" s="9">
        <v>1.0877404905094784E-2</v>
      </c>
      <c r="G9" s="9">
        <v>2.6837534404750698E-2</v>
      </c>
      <c r="AA9" t="s">
        <v>162</v>
      </c>
      <c r="AB9" s="35">
        <f>AB8*12</f>
        <v>7.3190567460649558E-2</v>
      </c>
    </row>
    <row r="10" spans="1:28" x14ac:dyDescent="0.25">
      <c r="A10" s="1">
        <v>43371</v>
      </c>
      <c r="B10" s="9">
        <v>-1.3600054644021881E-2</v>
      </c>
      <c r="C10" s="9">
        <v>4.7506027585977988E-3</v>
      </c>
      <c r="D10" s="9">
        <v>3.1729797213875907E-2</v>
      </c>
      <c r="G10" s="9">
        <v>1.3111677029010716E-2</v>
      </c>
    </row>
    <row r="11" spans="1:28" x14ac:dyDescent="0.25">
      <c r="A11" s="1">
        <v>43404</v>
      </c>
      <c r="B11" s="9">
        <v>-5.5781313779579886E-2</v>
      </c>
      <c r="C11" s="9">
        <v>-7.7658232074938813E-2</v>
      </c>
      <c r="D11" s="9">
        <v>-5.0622627153239702E-2</v>
      </c>
      <c r="G11" s="9">
        <v>3.3719889541511644E-2</v>
      </c>
    </row>
    <row r="12" spans="1:28" x14ac:dyDescent="0.25">
      <c r="A12" s="1">
        <v>43434</v>
      </c>
      <c r="B12" s="9">
        <v>9.9065941840756511E-2</v>
      </c>
      <c r="C12" s="9">
        <v>1.4986712928250132E-2</v>
      </c>
      <c r="D12" s="9">
        <v>-2.7506553124262589E-2</v>
      </c>
      <c r="G12" s="9">
        <v>-6.0266227444874435E-2</v>
      </c>
    </row>
    <row r="13" spans="1:28" x14ac:dyDescent="0.25">
      <c r="A13" s="1">
        <v>43465</v>
      </c>
      <c r="B13" s="9">
        <v>-6.6477608882113709E-2</v>
      </c>
      <c r="C13" s="9">
        <v>-7.2602563969482864E-2</v>
      </c>
      <c r="D13" s="9">
        <v>-7.6307139860521372E-2</v>
      </c>
      <c r="G13" s="9">
        <v>6.3863123770737218E-2</v>
      </c>
    </row>
    <row r="14" spans="1:28" x14ac:dyDescent="0.25">
      <c r="A14" s="1">
        <v>43496</v>
      </c>
      <c r="B14" s="9">
        <v>0.13567232240241645</v>
      </c>
      <c r="C14" s="9">
        <v>7.6282452222761227E-2</v>
      </c>
      <c r="D14" s="9">
        <v>4.5535481193767817E-2</v>
      </c>
      <c r="G14" s="9">
        <v>3.2689358655412421E-3</v>
      </c>
    </row>
    <row r="15" spans="1:28" x14ac:dyDescent="0.25">
      <c r="A15" s="1">
        <v>43524</v>
      </c>
      <c r="B15" s="9">
        <v>2.7403290905682443E-2</v>
      </c>
      <c r="C15" s="9">
        <v>2.6837534404750698E-2</v>
      </c>
      <c r="D15" s="9">
        <v>3.6386135124176412E-2</v>
      </c>
      <c r="G15" s="9">
        <v>-2.3540259909964514E-2</v>
      </c>
    </row>
    <row r="16" spans="1:28" x14ac:dyDescent="0.25">
      <c r="A16" s="1">
        <v>43553</v>
      </c>
      <c r="B16" s="9">
        <v>4.1244226773779107E-3</v>
      </c>
      <c r="C16" s="9">
        <v>1.3111677029010716E-2</v>
      </c>
      <c r="D16" s="9">
        <v>8.7924628123150627E-4</v>
      </c>
      <c r="G16" s="9">
        <v>2.1272890230125584E-2</v>
      </c>
    </row>
    <row r="17" spans="1:7" x14ac:dyDescent="0.25">
      <c r="A17" s="1">
        <v>43585</v>
      </c>
      <c r="B17" s="9">
        <v>3.9175644118993123E-2</v>
      </c>
      <c r="C17" s="9">
        <v>3.3719889541511644E-2</v>
      </c>
      <c r="D17" s="9">
        <v>1.918532535187643E-2</v>
      </c>
      <c r="G17" s="9">
        <v>2.725152914865955E-2</v>
      </c>
    </row>
    <row r="18" spans="1:7" x14ac:dyDescent="0.25">
      <c r="A18" s="1">
        <v>43616</v>
      </c>
      <c r="B18" s="9">
        <v>-1.303035609035556E-2</v>
      </c>
      <c r="C18" s="9">
        <v>-6.0266227444874435E-2</v>
      </c>
      <c r="D18" s="9">
        <v>-2.6181236206400706E-2</v>
      </c>
      <c r="G18" s="9">
        <v>2.4535618876307983E-2</v>
      </c>
    </row>
    <row r="19" spans="1:7" x14ac:dyDescent="0.25">
      <c r="A19" s="1">
        <v>43644</v>
      </c>
      <c r="B19" s="9">
        <v>6.8374691115880515E-2</v>
      </c>
      <c r="C19" s="9">
        <v>6.3863123770737218E-2</v>
      </c>
      <c r="D19" s="9">
        <v>1.2172512853666361E-2</v>
      </c>
      <c r="G19" s="9">
        <v>3.5011187567019195E-2</v>
      </c>
    </row>
    <row r="20" spans="1:7" x14ac:dyDescent="0.25">
      <c r="A20" s="1">
        <v>43677</v>
      </c>
      <c r="B20" s="9">
        <v>8.4282571228567939E-3</v>
      </c>
      <c r="C20" s="9">
        <v>3.2689358655412421E-3</v>
      </c>
      <c r="D20" s="9">
        <v>-2.2710883775382989E-3</v>
      </c>
      <c r="G20" s="9">
        <v>-1.0853445992363263E-2</v>
      </c>
    </row>
    <row r="21" spans="1:7" x14ac:dyDescent="0.25">
      <c r="A21" s="1">
        <v>43707</v>
      </c>
      <c r="B21" s="9">
        <v>2.0296028140626227E-2</v>
      </c>
      <c r="C21" s="9">
        <v>-2.3540259909964514E-2</v>
      </c>
      <c r="D21" s="9">
        <v>6.1154327347980736E-3</v>
      </c>
      <c r="G21" s="9">
        <v>-8.3797614699449449E-2</v>
      </c>
    </row>
    <row r="22" spans="1:7" x14ac:dyDescent="0.25">
      <c r="A22" s="1">
        <v>43738</v>
      </c>
      <c r="B22" s="9">
        <v>-1.8596143644318257E-3</v>
      </c>
      <c r="C22" s="9">
        <v>2.1272890230125584E-2</v>
      </c>
      <c r="D22" s="9">
        <v>2.4427612789077773E-2</v>
      </c>
      <c r="G22" s="9">
        <v>-0.14432993127245661</v>
      </c>
    </row>
    <row r="23" spans="1:7" x14ac:dyDescent="0.25">
      <c r="A23" s="1">
        <v>43769</v>
      </c>
      <c r="B23" s="9">
        <v>-1.8209276650319649E-2</v>
      </c>
      <c r="C23" s="9">
        <v>2.725152914865955E-2</v>
      </c>
      <c r="D23" s="9">
        <v>1.7059391310785134E-2</v>
      </c>
      <c r="G23" s="9">
        <v>0.10222350010145342</v>
      </c>
    </row>
    <row r="24" spans="1:7" x14ac:dyDescent="0.25">
      <c r="A24" s="1">
        <v>43798</v>
      </c>
      <c r="B24" s="9">
        <v>2.985860018694509E-2</v>
      </c>
      <c r="C24" s="9">
        <v>2.4535618876307983E-2</v>
      </c>
      <c r="D24" s="9">
        <v>1.0234032085258854E-2</v>
      </c>
      <c r="G24" s="9">
        <v>4.3152071995656169E-2</v>
      </c>
    </row>
    <row r="25" spans="1:7" x14ac:dyDescent="0.25">
      <c r="A25" s="1">
        <v>43830</v>
      </c>
      <c r="B25" s="9">
        <v>7.1909548885476723E-2</v>
      </c>
      <c r="C25" s="9">
        <v>3.5011187567019195E-2</v>
      </c>
      <c r="D25" s="9">
        <v>3.2071020152056103E-2</v>
      </c>
      <c r="G25" s="9">
        <v>3.1874271438238462E-2</v>
      </c>
    </row>
    <row r="26" spans="1:7" x14ac:dyDescent="0.25">
      <c r="A26" s="1">
        <v>43861</v>
      </c>
      <c r="B26" s="9">
        <v>3.5871049366793334E-2</v>
      </c>
      <c r="C26" s="9">
        <v>-1.0853445992363263E-2</v>
      </c>
      <c r="D26" s="9">
        <v>-1.7734175199466125E-2</v>
      </c>
      <c r="G26" s="9">
        <v>5.1916291144451718E-2</v>
      </c>
    </row>
    <row r="27" spans="1:7" x14ac:dyDescent="0.25">
      <c r="A27" s="1">
        <v>43889</v>
      </c>
      <c r="B27" s="9">
        <v>2.340435832729602E-2</v>
      </c>
      <c r="C27" s="9">
        <v>-8.3797614699449449E-2</v>
      </c>
      <c r="D27" s="9">
        <v>-9.4094591052104201E-2</v>
      </c>
      <c r="G27" s="9">
        <v>5.9760884200475255E-2</v>
      </c>
    </row>
    <row r="28" spans="1:7" x14ac:dyDescent="0.25">
      <c r="A28" s="1">
        <v>43921</v>
      </c>
      <c r="B28" s="9">
        <v>-0.25622301761640132</v>
      </c>
      <c r="C28" s="9">
        <v>-0.14432993127245661</v>
      </c>
      <c r="D28" s="9">
        <v>-0.16729950571833285</v>
      </c>
      <c r="G28" s="9">
        <v>-3.2391976417404156E-2</v>
      </c>
    </row>
    <row r="29" spans="1:7" x14ac:dyDescent="0.25">
      <c r="A29" s="1">
        <v>43951</v>
      </c>
      <c r="B29" s="9">
        <v>0.11200727747266047</v>
      </c>
      <c r="C29" s="9">
        <v>0.10222350010145342</v>
      </c>
      <c r="D29" s="9">
        <v>9.6925769881726492E-2</v>
      </c>
      <c r="G29" s="9">
        <v>-2.4359335077485566E-2</v>
      </c>
    </row>
    <row r="30" spans="1:7" x14ac:dyDescent="0.25">
      <c r="A30" s="1">
        <v>43980</v>
      </c>
      <c r="B30" s="9">
        <v>0.10032858937123626</v>
      </c>
      <c r="C30" s="9">
        <v>4.3152071995656169E-2</v>
      </c>
      <c r="D30" s="9">
        <v>3.3736170035523781E-2</v>
      </c>
      <c r="G30" s="9">
        <v>0.11656739551051208</v>
      </c>
    </row>
    <row r="31" spans="1:7" x14ac:dyDescent="0.25">
      <c r="A31" s="1">
        <v>44012</v>
      </c>
      <c r="B31" s="9">
        <v>5.1998529793334823E-2</v>
      </c>
      <c r="C31" s="9">
        <v>3.1874271438238462E-2</v>
      </c>
      <c r="D31" s="9">
        <v>2.7209877541195565E-3</v>
      </c>
      <c r="G31" s="9">
        <v>4.5735147086641524E-2</v>
      </c>
    </row>
    <row r="32" spans="1:7" x14ac:dyDescent="0.25">
      <c r="A32" s="1">
        <v>44043</v>
      </c>
      <c r="B32" s="9">
        <v>0.14656256855466898</v>
      </c>
      <c r="C32" s="9">
        <v>5.1916291144451718E-2</v>
      </c>
      <c r="D32" s="9">
        <v>3.9120049907635165E-2</v>
      </c>
      <c r="G32" s="9">
        <v>-4.3159337195106838E-3</v>
      </c>
    </row>
    <row r="33" spans="1:7" x14ac:dyDescent="0.25">
      <c r="A33" s="1">
        <v>44074</v>
      </c>
      <c r="B33" s="9">
        <v>0.1744986090393372</v>
      </c>
      <c r="C33" s="9">
        <v>5.9760884200475255E-2</v>
      </c>
      <c r="D33" s="9">
        <v>4.1247215678982485E-2</v>
      </c>
      <c r="G33" s="9">
        <v>2.319038557432538E-2</v>
      </c>
    </row>
    <row r="34" spans="1:7" x14ac:dyDescent="0.25">
      <c r="A34" s="1">
        <v>44104</v>
      </c>
      <c r="B34" s="9">
        <v>7.4377226376402733E-2</v>
      </c>
      <c r="C34" s="9">
        <v>-3.2391976417404156E-2</v>
      </c>
      <c r="D34" s="9">
        <v>-6.1260700865760256E-4</v>
      </c>
      <c r="G34" s="9">
        <v>2.6876278035881225E-2</v>
      </c>
    </row>
    <row r="35" spans="1:7" x14ac:dyDescent="0.25">
      <c r="A35" s="1">
        <v>44134</v>
      </c>
      <c r="B35" s="9">
        <v>5.6320654804117923E-2</v>
      </c>
      <c r="C35" s="9">
        <v>-2.4359335077485566E-2</v>
      </c>
      <c r="D35" s="9">
        <v>-5.1981784366354741E-2</v>
      </c>
      <c r="G35" s="9">
        <v>4.3189354105875336E-2</v>
      </c>
    </row>
    <row r="36" spans="1:7" x14ac:dyDescent="0.25">
      <c r="A36" s="1">
        <v>44165</v>
      </c>
      <c r="B36" s="9">
        <v>0.18733641332074971</v>
      </c>
      <c r="C36" s="9">
        <v>0.11656739551051208</v>
      </c>
      <c r="D36" s="9">
        <v>0.14060670779128639</v>
      </c>
      <c r="G36" s="9">
        <v>1.5971838162513453E-2</v>
      </c>
    </row>
    <row r="37" spans="1:7" x14ac:dyDescent="0.25">
      <c r="A37" s="1">
        <v>44196</v>
      </c>
      <c r="B37" s="9">
        <v>0.17755527490638956</v>
      </c>
      <c r="C37" s="9">
        <v>4.5735147086641524E-2</v>
      </c>
      <c r="D37" s="9">
        <v>4.8142967807432324E-2</v>
      </c>
      <c r="G37" s="9">
        <v>1.3416320352070969E-2</v>
      </c>
    </row>
    <row r="38" spans="1:7" x14ac:dyDescent="0.25">
      <c r="A38" s="1">
        <v>44225</v>
      </c>
      <c r="B38" s="9">
        <v>6.1301493408261964E-2</v>
      </c>
      <c r="C38" s="9">
        <v>-4.3159337195106838E-3</v>
      </c>
      <c r="D38" s="9">
        <v>-1.0981265956525054E-2</v>
      </c>
      <c r="G38" s="9">
        <v>7.1544340424633786E-3</v>
      </c>
    </row>
    <row r="39" spans="1:7" x14ac:dyDescent="0.25">
      <c r="A39" s="1">
        <v>44253</v>
      </c>
      <c r="B39" s="9">
        <v>-0.1436366710247588</v>
      </c>
      <c r="C39" s="9">
        <v>2.319038557432538E-2</v>
      </c>
      <c r="D39" s="9">
        <v>4.0188038183263657E-2</v>
      </c>
      <c r="G39" s="9">
        <v>2.5025058852554009E-2</v>
      </c>
    </row>
    <row r="40" spans="1:7" x14ac:dyDescent="0.25">
      <c r="A40" s="1">
        <v>44286</v>
      </c>
      <c r="B40" s="9">
        <v>-6.9904251779146678E-2</v>
      </c>
      <c r="C40" s="9">
        <v>2.6876278035881225E-2</v>
      </c>
      <c r="D40" s="9">
        <v>5.0456542308331978E-2</v>
      </c>
      <c r="G40" s="9">
        <v>-4.1740554719932182E-2</v>
      </c>
    </row>
    <row r="41" spans="1:7" x14ac:dyDescent="0.25">
      <c r="A41" s="1">
        <v>44316</v>
      </c>
      <c r="B41" s="9">
        <v>-3.6135922004340001E-2</v>
      </c>
      <c r="C41" s="9">
        <v>4.3189354105875336E-2</v>
      </c>
      <c r="D41" s="9">
        <v>1.8726966285795725E-2</v>
      </c>
      <c r="G41" s="9">
        <v>5.0027433556859499E-2</v>
      </c>
    </row>
    <row r="42" spans="1:7" x14ac:dyDescent="0.25">
      <c r="A42" s="1">
        <v>44347</v>
      </c>
      <c r="B42" s="9">
        <v>-1.484380160143557E-2</v>
      </c>
      <c r="C42" s="9">
        <v>1.5971838162513453E-2</v>
      </c>
      <c r="D42" s="9">
        <v>2.4768844521824453E-2</v>
      </c>
      <c r="G42" s="9">
        <v>-2.4063798722450364E-2</v>
      </c>
    </row>
    <row r="43" spans="1:7" x14ac:dyDescent="0.25">
      <c r="A43" s="1">
        <v>44377</v>
      </c>
      <c r="B43" s="9">
        <v>2.9884516982422026E-2</v>
      </c>
      <c r="C43" s="9">
        <v>1.3416320352070969E-2</v>
      </c>
      <c r="D43" s="9">
        <v>1.2924093561290564E-2</v>
      </c>
      <c r="G43" s="9">
        <v>3.9529360773360243E-2</v>
      </c>
    </row>
    <row r="44" spans="1:7" x14ac:dyDescent="0.25">
      <c r="A44" s="1">
        <v>44407</v>
      </c>
      <c r="B44" s="9">
        <v>-3.0352160778109288E-2</v>
      </c>
      <c r="C44" s="9">
        <v>7.1544340424633786E-3</v>
      </c>
      <c r="D44" s="9">
        <v>1.6705166002837217E-2</v>
      </c>
      <c r="G44" s="9">
        <v>-5.0163196325723171E-2</v>
      </c>
    </row>
    <row r="45" spans="1:7" x14ac:dyDescent="0.25">
      <c r="A45" s="1">
        <v>44439</v>
      </c>
      <c r="B45" s="9">
        <v>2.8219188332444512E-2</v>
      </c>
      <c r="C45" s="9">
        <v>2.5025058852554009E-2</v>
      </c>
      <c r="D45" s="9">
        <v>3.28364952638734E-3</v>
      </c>
      <c r="G45" s="9">
        <v>-2.5859163440214286E-2</v>
      </c>
    </row>
    <row r="46" spans="1:7" x14ac:dyDescent="0.25">
      <c r="A46" s="1">
        <v>44469</v>
      </c>
      <c r="B46" s="9">
        <v>-7.2961835881977258E-2</v>
      </c>
      <c r="C46" s="9">
        <v>-4.1740554719932182E-2</v>
      </c>
      <c r="D46" s="9">
        <v>5.1628561954448248E-3</v>
      </c>
      <c r="G46" s="9">
        <v>2.2005470534917523E-2</v>
      </c>
    </row>
    <row r="47" spans="1:7" x14ac:dyDescent="0.25">
      <c r="A47" s="1">
        <v>44498</v>
      </c>
      <c r="B47" s="9">
        <v>0.15250279983776591</v>
      </c>
      <c r="C47" s="9">
        <v>5.0027433556859499E-2</v>
      </c>
      <c r="D47" s="9">
        <v>3.0729264995212061E-2</v>
      </c>
      <c r="G47" s="9">
        <v>-8.3020692258177639E-2</v>
      </c>
    </row>
    <row r="48" spans="1:7" x14ac:dyDescent="0.25">
      <c r="A48" s="1">
        <v>44530</v>
      </c>
      <c r="B48" s="9">
        <v>-7.4034264192819235E-2</v>
      </c>
      <c r="C48" s="9">
        <v>-2.4063798722450364E-2</v>
      </c>
      <c r="D48" s="9">
        <v>-1.5364918367209525E-2</v>
      </c>
      <c r="G48" s="9">
        <v>1.8794427760787634E-3</v>
      </c>
    </row>
    <row r="49" spans="1:7" x14ac:dyDescent="0.25">
      <c r="A49" s="1">
        <v>44561</v>
      </c>
      <c r="B49" s="9">
        <v>-9.3802899645053325E-2</v>
      </c>
      <c r="C49" s="9">
        <v>3.9529360773360243E-2</v>
      </c>
      <c r="D49" s="9">
        <v>1.5173474253739426E-2</v>
      </c>
      <c r="G49" s="9">
        <v>-8.7612548858682762E-2</v>
      </c>
    </row>
    <row r="50" spans="1:7" x14ac:dyDescent="0.25">
      <c r="A50" s="1">
        <v>44592</v>
      </c>
      <c r="B50" s="9">
        <v>-0.12957365878133778</v>
      </c>
      <c r="C50" s="9">
        <v>-5.0163196325723171E-2</v>
      </c>
      <c r="D50" s="9">
        <v>-3.1267606915118963E-2</v>
      </c>
      <c r="G50" s="9">
        <v>6.7832224835439658E-2</v>
      </c>
    </row>
    <row r="51" spans="1:7" x14ac:dyDescent="0.25">
      <c r="A51" s="1">
        <v>44620</v>
      </c>
      <c r="B51" s="9">
        <v>0.11093263888834701</v>
      </c>
      <c r="C51" s="9">
        <v>-2.5859163440214286E-2</v>
      </c>
      <c r="D51" s="9">
        <v>1.507941065039858E-2</v>
      </c>
      <c r="G51" s="9">
        <v>-3.7104786029935451E-2</v>
      </c>
    </row>
    <row r="52" spans="1:7" x14ac:dyDescent="0.25">
      <c r="A52" s="1">
        <v>44651</v>
      </c>
      <c r="B52" s="9">
        <v>3.8122750721203351E-2</v>
      </c>
      <c r="C52" s="9">
        <v>2.2005470534917523E-2</v>
      </c>
      <c r="D52" s="9">
        <v>3.1167676501190421E-2</v>
      </c>
      <c r="G52" s="9">
        <v>-0.10016259856991924</v>
      </c>
    </row>
    <row r="53" spans="1:7" x14ac:dyDescent="0.25">
      <c r="A53" s="1">
        <v>44680</v>
      </c>
      <c r="B53" s="9">
        <v>-0.1269500815394706</v>
      </c>
      <c r="C53" s="9">
        <v>-8.3020692258177639E-2</v>
      </c>
      <c r="D53" s="9">
        <v>-1.5612338946908446E-2</v>
      </c>
      <c r="G53" s="9">
        <v>5.8837494287605797E-2</v>
      </c>
    </row>
    <row r="54" spans="1:7" x14ac:dyDescent="0.25">
      <c r="A54" s="1">
        <v>44712</v>
      </c>
      <c r="B54" s="9">
        <v>5.1177760025417511E-2</v>
      </c>
      <c r="C54" s="9">
        <v>1.8794427760787634E-3</v>
      </c>
      <c r="D54" s="9">
        <v>2.1735866549486504E-2</v>
      </c>
      <c r="G54" s="9">
        <v>7.5127960381174502E-2</v>
      </c>
    </row>
    <row r="55" spans="1:7" x14ac:dyDescent="0.25">
      <c r="A55" s="1">
        <v>44742</v>
      </c>
      <c r="B55" s="9">
        <v>-4.5260128729082895E-2</v>
      </c>
      <c r="C55" s="9">
        <v>-8.7612548858682762E-2</v>
      </c>
      <c r="D55" s="9">
        <v>-0.10623935781727072</v>
      </c>
      <c r="G55" s="9">
        <v>-3.9732251492889739E-2</v>
      </c>
    </row>
    <row r="56" spans="1:7" x14ac:dyDescent="0.25">
      <c r="A56" s="1">
        <v>44771</v>
      </c>
      <c r="B56" s="9">
        <v>0.16185423365506088</v>
      </c>
      <c r="C56" s="9">
        <v>6.7832224835439658E-2</v>
      </c>
      <c r="D56" s="9">
        <v>7.0892133905465726E-2</v>
      </c>
      <c r="G56" s="9">
        <v>6.9459043550080701E-2</v>
      </c>
    </row>
    <row r="57" spans="1:7" x14ac:dyDescent="0.25">
      <c r="A57" s="1">
        <v>44804</v>
      </c>
      <c r="B57" s="9">
        <v>-5.2909303338291331E-4</v>
      </c>
      <c r="C57" s="9">
        <v>-3.7104786029935451E-2</v>
      </c>
      <c r="D57" s="9">
        <v>-1.4330121525841942E-2</v>
      </c>
    </row>
    <row r="58" spans="1:7" x14ac:dyDescent="0.25">
      <c r="A58" s="1">
        <v>44834</v>
      </c>
      <c r="B58" s="9">
        <v>-0.1472447037689833</v>
      </c>
      <c r="C58" s="9">
        <v>-0.10016259856991924</v>
      </c>
      <c r="D58" s="9">
        <v>-0.13462841021825578</v>
      </c>
    </row>
    <row r="59" spans="1:7" x14ac:dyDescent="0.25">
      <c r="A59" s="1">
        <v>44865</v>
      </c>
      <c r="B59" s="9">
        <v>-1.6955717935490576E-2</v>
      </c>
      <c r="C59" s="9">
        <v>5.8837494287605797E-2</v>
      </c>
      <c r="D59" s="9">
        <v>6.4523820767856635E-2</v>
      </c>
    </row>
    <row r="60" spans="1:7" x14ac:dyDescent="0.25">
      <c r="A60" s="1">
        <v>44895</v>
      </c>
      <c r="B60" s="9">
        <v>0.10471494716001487</v>
      </c>
      <c r="C60" s="9">
        <v>7.5127960381174502E-2</v>
      </c>
      <c r="D60" s="9">
        <v>4.4036227963607975E-2</v>
      </c>
    </row>
    <row r="61" spans="1:7" x14ac:dyDescent="0.25">
      <c r="A61" s="1">
        <v>44925</v>
      </c>
      <c r="B61" s="9">
        <v>-4.8955370098351957E-2</v>
      </c>
      <c r="C61" s="9">
        <v>-3.9732251492889739E-2</v>
      </c>
      <c r="D61" s="9">
        <v>-1.8850733032193846E-2</v>
      </c>
    </row>
    <row r="62" spans="1:7" x14ac:dyDescent="0.25">
      <c r="A62" s="1">
        <v>44957</v>
      </c>
      <c r="B62" s="9">
        <v>3.9332857622593156E-2</v>
      </c>
      <c r="C62" s="9">
        <v>6.9459043550080701E-2</v>
      </c>
      <c r="D62" s="9">
        <v>2.9632909342343257E-2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F83-5D57-4425-9378-E20D80F1CD80}">
  <sheetPr codeName="Sheet4"/>
  <dimension ref="A1:N64"/>
  <sheetViews>
    <sheetView showGridLines="0" topLeftCell="J1" workbookViewId="0">
      <selection activeCell="N1" sqref="N1:N2"/>
    </sheetView>
  </sheetViews>
  <sheetFormatPr defaultColWidth="8.85546875" defaultRowHeight="15" x14ac:dyDescent="0.25"/>
  <cols>
    <col min="1" max="1" width="10.7109375" bestFit="1" customWidth="1"/>
    <col min="2" max="2" width="42.42578125" bestFit="1" customWidth="1"/>
    <col min="3" max="3" width="35.42578125" bestFit="1" customWidth="1"/>
    <col min="4" max="4" width="60.28515625" bestFit="1" customWidth="1"/>
    <col min="5" max="5" width="69.140625" bestFit="1" customWidth="1"/>
    <col min="6" max="6" width="57.140625" bestFit="1" customWidth="1"/>
    <col min="7" max="7" width="40.140625" bestFit="1" customWidth="1"/>
    <col min="8" max="8" width="47.7109375" bestFit="1" customWidth="1"/>
    <col min="9" max="9" width="41" bestFit="1" customWidth="1"/>
    <col min="10" max="10" width="58" bestFit="1" customWidth="1"/>
    <col min="11" max="11" width="35.140625" bestFit="1" customWidth="1"/>
    <col min="12" max="12" width="44.85546875" bestFit="1" customWidth="1"/>
    <col min="13" max="13" width="47.7109375" bestFit="1" customWidth="1"/>
    <col min="14" max="14" width="33.85546875" customWidth="1"/>
  </cols>
  <sheetData>
    <row r="1" spans="1:14" x14ac:dyDescent="0.25">
      <c r="A1" t="e">
        <f ca="1">_xll.Thomson.Reuters.AFOSpreadsheetFormulas.DSGRID("CRUDOIL,NATBGAS,9230DL,72934N,9035L5,51807F,68405J,93100G,9084M0,9146HC,9146VX,72933W,72937M,90766K","X(RI)~NK","2017-12-31","2023-01-31","M","RowHeader=true;ColHeader=true;DispSeriesDescription=false;YearlyTSFormat=false;QuarterlyTSFormat=false;MonthlyTSFormat=True")</f>
        <v>#NAME?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6" t="s">
        <v>11</v>
      </c>
      <c r="N1" s="310" t="s">
        <v>222</v>
      </c>
    </row>
    <row r="2" spans="1:14" x14ac:dyDescent="0.25">
      <c r="B2" s="4" t="s">
        <v>15</v>
      </c>
      <c r="C2" s="5" t="s">
        <v>16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5" t="s">
        <v>16</v>
      </c>
      <c r="K2" s="4" t="s">
        <v>15</v>
      </c>
      <c r="L2" s="4" t="s">
        <v>15</v>
      </c>
      <c r="M2" s="7" t="s">
        <v>17</v>
      </c>
      <c r="N2" s="310"/>
    </row>
    <row r="3" spans="1:14" x14ac:dyDescent="0.25">
      <c r="A3" s="1">
        <v>43100</v>
      </c>
      <c r="B3" s="2">
        <v>110.3</v>
      </c>
      <c r="C3" s="3">
        <v>161.96</v>
      </c>
      <c r="D3" s="2">
        <v>1090.83</v>
      </c>
      <c r="E3" s="2">
        <v>217.11</v>
      </c>
      <c r="F3" s="2">
        <v>1885.85</v>
      </c>
      <c r="G3" s="2"/>
      <c r="H3" s="2">
        <v>108.04</v>
      </c>
      <c r="I3" s="2">
        <v>109.97</v>
      </c>
      <c r="J3" s="3">
        <v>167.04</v>
      </c>
      <c r="K3" s="2">
        <v>191.49</v>
      </c>
      <c r="L3" s="2">
        <v>218.38</v>
      </c>
      <c r="M3" s="6">
        <v>111.08</v>
      </c>
      <c r="N3" s="167">
        <v>60.42</v>
      </c>
    </row>
    <row r="4" spans="1:14" x14ac:dyDescent="0.25">
      <c r="A4" s="1">
        <v>43131</v>
      </c>
      <c r="B4" s="2">
        <v>109.36</v>
      </c>
      <c r="C4" s="3">
        <v>157.37</v>
      </c>
      <c r="D4" s="2">
        <v>1089.23</v>
      </c>
      <c r="E4" s="2">
        <v>211.71</v>
      </c>
      <c r="F4" s="2">
        <v>1826.54</v>
      </c>
      <c r="G4" s="2"/>
      <c r="H4" s="2">
        <v>106.15</v>
      </c>
      <c r="I4" s="2">
        <v>108.38</v>
      </c>
      <c r="J4" s="3">
        <v>162.38</v>
      </c>
      <c r="K4" s="2">
        <v>193.18</v>
      </c>
      <c r="L4" s="2">
        <v>213.77</v>
      </c>
      <c r="M4" s="6">
        <v>109.36</v>
      </c>
      <c r="N4" s="167">
        <v>64.849999999999994</v>
      </c>
    </row>
    <row r="5" spans="1:14" x14ac:dyDescent="0.25">
      <c r="A5" s="1">
        <v>43159</v>
      </c>
      <c r="B5" s="2">
        <v>108.44</v>
      </c>
      <c r="C5" s="3">
        <v>152.97999999999999</v>
      </c>
      <c r="D5" s="2">
        <v>1057.52</v>
      </c>
      <c r="E5" s="2">
        <v>207.77</v>
      </c>
      <c r="F5" s="2">
        <v>1796.69</v>
      </c>
      <c r="G5" s="2"/>
      <c r="H5" s="2">
        <v>104.63</v>
      </c>
      <c r="I5" s="2">
        <v>106.77</v>
      </c>
      <c r="J5" s="3">
        <v>157.94</v>
      </c>
      <c r="K5" s="2">
        <v>191.22</v>
      </c>
      <c r="L5" s="2">
        <v>212.36</v>
      </c>
      <c r="M5" s="6">
        <v>109.89</v>
      </c>
      <c r="N5" s="167">
        <v>61.59</v>
      </c>
    </row>
    <row r="6" spans="1:14" x14ac:dyDescent="0.25">
      <c r="A6" s="1">
        <v>43189</v>
      </c>
      <c r="B6" s="2">
        <v>104.36</v>
      </c>
      <c r="C6" s="3">
        <v>153.07</v>
      </c>
      <c r="D6" s="2">
        <v>1030.2</v>
      </c>
      <c r="E6" s="2">
        <v>200.74</v>
      </c>
      <c r="F6" s="2">
        <v>1788.75</v>
      </c>
      <c r="G6" s="2"/>
      <c r="H6" s="2">
        <v>100.47</v>
      </c>
      <c r="I6" s="2">
        <v>102.85</v>
      </c>
      <c r="J6" s="3">
        <v>155.01</v>
      </c>
      <c r="K6" s="2">
        <v>185.07</v>
      </c>
      <c r="L6" s="2">
        <v>209.07</v>
      </c>
      <c r="M6" s="6">
        <v>108.14</v>
      </c>
      <c r="N6" s="167">
        <v>64.91</v>
      </c>
    </row>
    <row r="7" spans="1:14" x14ac:dyDescent="0.25">
      <c r="A7" s="1">
        <v>43220</v>
      </c>
      <c r="B7" s="2">
        <v>108.39</v>
      </c>
      <c r="C7" s="3">
        <v>167.08</v>
      </c>
      <c r="D7" s="2">
        <v>1078.49</v>
      </c>
      <c r="E7" s="2">
        <v>203.98</v>
      </c>
      <c r="F7" s="2">
        <v>1811.13</v>
      </c>
      <c r="G7" s="2"/>
      <c r="H7" s="2">
        <v>104.32</v>
      </c>
      <c r="I7" s="2">
        <v>107.51</v>
      </c>
      <c r="J7" s="3">
        <v>161.66999999999999</v>
      </c>
      <c r="K7" s="2">
        <v>199.43</v>
      </c>
      <c r="L7" s="2">
        <v>215.86</v>
      </c>
      <c r="M7" s="6">
        <v>113.01</v>
      </c>
      <c r="N7" s="167">
        <v>68.569999999999993</v>
      </c>
    </row>
    <row r="8" spans="1:14" x14ac:dyDescent="0.25">
      <c r="A8" s="1">
        <v>43251</v>
      </c>
      <c r="B8" s="2">
        <v>110.55</v>
      </c>
      <c r="C8" s="3">
        <v>178.83</v>
      </c>
      <c r="D8" s="2">
        <v>1068.78</v>
      </c>
      <c r="E8" s="2">
        <v>209.3</v>
      </c>
      <c r="F8" s="2">
        <v>1855.27</v>
      </c>
      <c r="G8" s="2"/>
      <c r="H8" s="2">
        <v>106.74</v>
      </c>
      <c r="I8" s="2">
        <v>110.26</v>
      </c>
      <c r="J8" s="3">
        <v>167.17</v>
      </c>
      <c r="K8" s="2">
        <v>204.97</v>
      </c>
      <c r="L8" s="2">
        <v>217.24</v>
      </c>
      <c r="M8" s="6">
        <v>112.7</v>
      </c>
      <c r="N8" s="167">
        <v>67.05</v>
      </c>
    </row>
    <row r="9" spans="1:14" x14ac:dyDescent="0.25">
      <c r="A9" s="1">
        <v>43280</v>
      </c>
      <c r="B9" s="2">
        <v>108.57</v>
      </c>
      <c r="C9" s="3">
        <v>166.15</v>
      </c>
      <c r="D9" s="2">
        <v>1038.7</v>
      </c>
      <c r="E9" s="2">
        <v>204.61</v>
      </c>
      <c r="F9" s="2">
        <v>1800.22</v>
      </c>
      <c r="G9" s="2">
        <v>98.87</v>
      </c>
      <c r="H9" s="2">
        <v>106.18</v>
      </c>
      <c r="I9" s="2">
        <v>109.97</v>
      </c>
      <c r="J9" s="3">
        <v>159.54</v>
      </c>
      <c r="K9" s="2">
        <v>204.76</v>
      </c>
      <c r="L9" s="2">
        <v>212.26</v>
      </c>
      <c r="M9" s="6">
        <v>112.29</v>
      </c>
      <c r="N9" s="167">
        <v>74.150000000000006</v>
      </c>
    </row>
    <row r="10" spans="1:14" x14ac:dyDescent="0.25">
      <c r="A10" s="1">
        <v>43312</v>
      </c>
      <c r="B10" s="2">
        <v>111.76</v>
      </c>
      <c r="C10" s="3">
        <v>176.5</v>
      </c>
      <c r="D10" s="2">
        <v>1066.07</v>
      </c>
      <c r="E10" s="2">
        <v>206.06</v>
      </c>
      <c r="F10" s="2">
        <v>1873.94</v>
      </c>
      <c r="G10" s="2">
        <v>102.22</v>
      </c>
      <c r="H10" s="2">
        <v>109.78</v>
      </c>
      <c r="I10" s="2">
        <v>113.43</v>
      </c>
      <c r="J10" s="3">
        <v>162.02000000000001</v>
      </c>
      <c r="K10" s="2">
        <v>205.12</v>
      </c>
      <c r="L10" s="2">
        <v>216.5</v>
      </c>
      <c r="M10" s="6">
        <v>115.72</v>
      </c>
      <c r="N10" s="167">
        <v>69.89</v>
      </c>
    </row>
    <row r="11" spans="1:14" x14ac:dyDescent="0.25">
      <c r="A11" s="1">
        <v>43343</v>
      </c>
      <c r="B11" s="2">
        <v>115.44</v>
      </c>
      <c r="C11" s="3">
        <v>180.34</v>
      </c>
      <c r="D11" s="2">
        <v>1071.52</v>
      </c>
      <c r="E11" s="2">
        <v>214.11</v>
      </c>
      <c r="F11" s="2">
        <v>1921.59</v>
      </c>
      <c r="G11" s="2">
        <v>106.31</v>
      </c>
      <c r="H11" s="2">
        <v>114.5</v>
      </c>
      <c r="I11" s="2">
        <v>118.09</v>
      </c>
      <c r="J11" s="3">
        <v>162.91</v>
      </c>
      <c r="K11" s="2">
        <v>207.52</v>
      </c>
      <c r="L11" s="2">
        <v>223.19</v>
      </c>
      <c r="M11" s="6">
        <v>116.97</v>
      </c>
      <c r="N11" s="167">
        <v>69.8</v>
      </c>
    </row>
    <row r="12" spans="1:14" x14ac:dyDescent="0.25">
      <c r="A12" s="1">
        <v>43371</v>
      </c>
      <c r="B12" s="2">
        <v>111.35</v>
      </c>
      <c r="C12" s="3">
        <v>170.65</v>
      </c>
      <c r="D12" s="2">
        <v>1039.3399999999999</v>
      </c>
      <c r="E12" s="2">
        <v>206.96</v>
      </c>
      <c r="F12" s="2">
        <v>1843.84</v>
      </c>
      <c r="G12" s="2">
        <v>103.82</v>
      </c>
      <c r="H12" s="2">
        <v>111.96</v>
      </c>
      <c r="I12" s="2">
        <v>115.63</v>
      </c>
      <c r="J12" s="3">
        <v>152.74</v>
      </c>
      <c r="K12" s="2">
        <v>202.76</v>
      </c>
      <c r="L12" s="2">
        <v>218.1</v>
      </c>
      <c r="M12" s="6">
        <v>118.81</v>
      </c>
      <c r="N12" s="167">
        <v>73.25</v>
      </c>
    </row>
    <row r="13" spans="1:14" x14ac:dyDescent="0.25">
      <c r="A13" s="1">
        <v>43404</v>
      </c>
      <c r="B13" s="2">
        <v>104.22</v>
      </c>
      <c r="C13" s="3">
        <v>160.63</v>
      </c>
      <c r="D13" s="2">
        <v>977.59</v>
      </c>
      <c r="E13" s="2">
        <v>197.33</v>
      </c>
      <c r="F13" s="2">
        <v>1735.03</v>
      </c>
      <c r="G13" s="2">
        <v>99.57</v>
      </c>
      <c r="H13" s="2">
        <v>106.52</v>
      </c>
      <c r="I13" s="2">
        <v>110.18</v>
      </c>
      <c r="J13" s="3">
        <v>140.63</v>
      </c>
      <c r="K13" s="2">
        <v>189.19</v>
      </c>
      <c r="L13" s="2">
        <v>202.92</v>
      </c>
      <c r="M13" s="6">
        <v>115.13</v>
      </c>
      <c r="N13" s="167">
        <v>65.31</v>
      </c>
    </row>
    <row r="14" spans="1:14" x14ac:dyDescent="0.25">
      <c r="A14" s="1">
        <v>43434</v>
      </c>
      <c r="B14" s="2">
        <v>109.07</v>
      </c>
      <c r="C14" s="3">
        <v>165.79</v>
      </c>
      <c r="D14" s="2">
        <v>982.95</v>
      </c>
      <c r="E14" s="2">
        <v>204.33</v>
      </c>
      <c r="F14" s="2">
        <v>1838.5</v>
      </c>
      <c r="G14" s="2">
        <v>103.62</v>
      </c>
      <c r="H14" s="2">
        <v>111.24</v>
      </c>
      <c r="I14" s="2">
        <v>114.17</v>
      </c>
      <c r="J14" s="3">
        <v>150.9</v>
      </c>
      <c r="K14" s="2">
        <v>193.05</v>
      </c>
      <c r="L14" s="2">
        <v>208.18</v>
      </c>
      <c r="M14" s="6">
        <v>117.64</v>
      </c>
      <c r="N14" s="167">
        <v>50.93</v>
      </c>
    </row>
    <row r="15" spans="1:14" x14ac:dyDescent="0.25">
      <c r="A15" s="1">
        <v>43465</v>
      </c>
      <c r="B15" s="2">
        <v>101.55</v>
      </c>
      <c r="C15" s="3">
        <v>149.38</v>
      </c>
      <c r="D15" s="2">
        <v>930.63</v>
      </c>
      <c r="E15" s="2">
        <v>190.04</v>
      </c>
      <c r="F15" s="2">
        <v>1713.76</v>
      </c>
      <c r="G15" s="2">
        <v>96.4</v>
      </c>
      <c r="H15" s="2">
        <v>103.38</v>
      </c>
      <c r="I15" s="2">
        <v>106.25</v>
      </c>
      <c r="J15" s="3">
        <v>138.77000000000001</v>
      </c>
      <c r="K15" s="2">
        <v>186.55</v>
      </c>
      <c r="L15" s="2">
        <v>203.65</v>
      </c>
      <c r="M15" s="6">
        <v>111.36</v>
      </c>
      <c r="N15" s="167">
        <v>45.13</v>
      </c>
    </row>
    <row r="16" spans="1:14" x14ac:dyDescent="0.25">
      <c r="A16" s="1">
        <v>43496</v>
      </c>
      <c r="B16" s="2">
        <v>105.39</v>
      </c>
      <c r="C16" s="3">
        <v>168.93</v>
      </c>
      <c r="D16" s="2">
        <v>959.65</v>
      </c>
      <c r="E16" s="2">
        <v>200.96</v>
      </c>
      <c r="F16" s="2">
        <v>1821.84</v>
      </c>
      <c r="G16" s="2">
        <v>100.69</v>
      </c>
      <c r="H16" s="2">
        <v>108.27</v>
      </c>
      <c r="I16" s="2">
        <v>111.13</v>
      </c>
      <c r="J16" s="3">
        <v>150.94999999999999</v>
      </c>
      <c r="K16" s="2">
        <v>191.71</v>
      </c>
      <c r="L16" s="2">
        <v>207.01</v>
      </c>
      <c r="M16" s="6">
        <v>115.14</v>
      </c>
      <c r="N16" s="167">
        <v>53.79</v>
      </c>
    </row>
    <row r="17" spans="1:14" x14ac:dyDescent="0.25">
      <c r="A17" s="1">
        <v>43524</v>
      </c>
      <c r="B17" s="2">
        <v>109.89</v>
      </c>
      <c r="C17" s="3">
        <v>179.23</v>
      </c>
      <c r="D17" s="2">
        <v>1003.58</v>
      </c>
      <c r="E17" s="2">
        <v>213.17</v>
      </c>
      <c r="F17" s="2">
        <v>1935.3</v>
      </c>
      <c r="G17" s="2">
        <v>105.28</v>
      </c>
      <c r="H17" s="2">
        <v>113.03</v>
      </c>
      <c r="I17" s="2">
        <v>116.02</v>
      </c>
      <c r="J17" s="3">
        <v>158.69999999999999</v>
      </c>
      <c r="K17" s="2">
        <v>199.94</v>
      </c>
      <c r="L17" s="2">
        <v>218.92</v>
      </c>
      <c r="M17" s="6">
        <v>119.28</v>
      </c>
      <c r="N17" s="167">
        <v>57.22</v>
      </c>
    </row>
    <row r="18" spans="1:14" x14ac:dyDescent="0.25">
      <c r="A18" s="1">
        <v>43553</v>
      </c>
      <c r="B18" s="2">
        <v>111.88</v>
      </c>
      <c r="C18" s="3">
        <v>173.66</v>
      </c>
      <c r="D18" s="2">
        <v>1011.52</v>
      </c>
      <c r="E18" s="2">
        <v>218.62</v>
      </c>
      <c r="F18" s="2">
        <v>1957.65</v>
      </c>
      <c r="G18" s="2">
        <v>107.52</v>
      </c>
      <c r="H18" s="2">
        <v>115.27</v>
      </c>
      <c r="I18" s="2">
        <v>118.26</v>
      </c>
      <c r="J18" s="3">
        <v>156.94</v>
      </c>
      <c r="K18" s="2">
        <v>202.33</v>
      </c>
      <c r="L18" s="2">
        <v>224.91</v>
      </c>
      <c r="M18" s="6">
        <v>119.85</v>
      </c>
      <c r="N18" s="167">
        <v>60.14</v>
      </c>
    </row>
    <row r="19" spans="1:14" x14ac:dyDescent="0.25">
      <c r="A19" s="1">
        <v>43585</v>
      </c>
      <c r="B19" s="2">
        <v>115.15</v>
      </c>
      <c r="C19" s="3">
        <v>181.2</v>
      </c>
      <c r="D19" s="2">
        <v>1046.28</v>
      </c>
      <c r="E19" s="2">
        <v>226.51</v>
      </c>
      <c r="F19" s="2">
        <v>2035.79</v>
      </c>
      <c r="G19" s="2">
        <v>111.92</v>
      </c>
      <c r="H19" s="2">
        <v>120.1</v>
      </c>
      <c r="I19" s="2">
        <v>122.94</v>
      </c>
      <c r="J19" s="3">
        <v>165.59</v>
      </c>
      <c r="K19" s="2">
        <v>208.43</v>
      </c>
      <c r="L19" s="2">
        <v>228.62</v>
      </c>
      <c r="M19" s="6">
        <v>122.85</v>
      </c>
      <c r="N19" s="167">
        <v>63.91</v>
      </c>
    </row>
    <row r="20" spans="1:14" x14ac:dyDescent="0.25">
      <c r="A20" s="1">
        <v>43616</v>
      </c>
      <c r="B20" s="2">
        <v>113.07</v>
      </c>
      <c r="C20" s="3">
        <v>158.13999999999999</v>
      </c>
      <c r="D20" s="2">
        <v>1000.57</v>
      </c>
      <c r="E20" s="2">
        <v>218.78</v>
      </c>
      <c r="F20" s="2">
        <v>1943.62</v>
      </c>
      <c r="G20" s="2">
        <v>107.07</v>
      </c>
      <c r="H20" s="2">
        <v>115.33</v>
      </c>
      <c r="I20" s="2">
        <v>117.33</v>
      </c>
      <c r="J20" s="3">
        <v>156.69</v>
      </c>
      <c r="K20" s="2">
        <v>198.71</v>
      </c>
      <c r="L20" s="2">
        <v>224.32</v>
      </c>
      <c r="M20" s="6">
        <v>123.63</v>
      </c>
      <c r="N20" s="167">
        <v>53.5</v>
      </c>
    </row>
    <row r="21" spans="1:14" x14ac:dyDescent="0.25">
      <c r="A21" s="1">
        <v>43644</v>
      </c>
      <c r="B21" s="2">
        <v>116.28</v>
      </c>
      <c r="C21" s="3">
        <v>172.24</v>
      </c>
      <c r="D21" s="2">
        <v>1036.0999999999999</v>
      </c>
      <c r="E21" s="2">
        <v>228.2</v>
      </c>
      <c r="F21" s="2">
        <v>2044.21</v>
      </c>
      <c r="G21" s="2">
        <v>111.22</v>
      </c>
      <c r="H21" s="2">
        <v>119.93</v>
      </c>
      <c r="I21" s="2">
        <v>121.79</v>
      </c>
      <c r="J21" s="3">
        <v>162.49</v>
      </c>
      <c r="K21" s="2">
        <v>207.51</v>
      </c>
      <c r="L21" s="2">
        <v>233.17</v>
      </c>
      <c r="M21" s="6">
        <v>124.09</v>
      </c>
      <c r="N21" s="167">
        <v>58.25</v>
      </c>
    </row>
    <row r="22" spans="1:14" x14ac:dyDescent="0.25">
      <c r="A22" s="1">
        <v>43677</v>
      </c>
      <c r="B22" s="2">
        <v>121.03</v>
      </c>
      <c r="C22" s="3">
        <v>170.41</v>
      </c>
      <c r="D22" s="2">
        <v>1056.45</v>
      </c>
      <c r="E22" s="2">
        <v>236.38</v>
      </c>
      <c r="F22" s="2">
        <v>2068.5500000000002</v>
      </c>
      <c r="G22" s="2">
        <v>115.47</v>
      </c>
      <c r="H22" s="2">
        <v>124.46</v>
      </c>
      <c r="I22" s="2">
        <v>126.06</v>
      </c>
      <c r="J22" s="3">
        <v>166.75</v>
      </c>
      <c r="K22" s="2">
        <v>208.78</v>
      </c>
      <c r="L22" s="2">
        <v>234.91</v>
      </c>
      <c r="M22" s="6">
        <v>124.68</v>
      </c>
      <c r="N22" s="167">
        <v>58.58</v>
      </c>
    </row>
    <row r="23" spans="1:14" x14ac:dyDescent="0.25">
      <c r="A23" s="1">
        <v>43707</v>
      </c>
      <c r="B23" s="2">
        <v>126.37</v>
      </c>
      <c r="C23" s="3">
        <v>158.66</v>
      </c>
      <c r="D23" s="2">
        <v>1071.26</v>
      </c>
      <c r="E23" s="2">
        <v>238.29</v>
      </c>
      <c r="F23" s="2">
        <v>2090.52</v>
      </c>
      <c r="G23" s="2">
        <v>117.74</v>
      </c>
      <c r="H23" s="2">
        <v>126.72</v>
      </c>
      <c r="I23" s="2">
        <v>127.82</v>
      </c>
      <c r="J23" s="3">
        <v>167.94</v>
      </c>
      <c r="K23" s="2">
        <v>213.4</v>
      </c>
      <c r="L23" s="2">
        <v>241.12</v>
      </c>
      <c r="M23" s="6">
        <v>126.57</v>
      </c>
      <c r="N23" s="167">
        <v>55.1</v>
      </c>
    </row>
    <row r="24" spans="1:14" x14ac:dyDescent="0.25">
      <c r="A24" s="1">
        <v>43738</v>
      </c>
      <c r="B24" s="2">
        <v>125.56</v>
      </c>
      <c r="C24" s="3">
        <v>172.43</v>
      </c>
      <c r="D24" s="2">
        <v>1082.25</v>
      </c>
      <c r="E24" s="2">
        <v>243.16</v>
      </c>
      <c r="F24" s="2">
        <v>2132.77</v>
      </c>
      <c r="G24" s="2">
        <v>120.18</v>
      </c>
      <c r="H24" s="2">
        <v>129.32</v>
      </c>
      <c r="I24" s="2">
        <v>130.63</v>
      </c>
      <c r="J24" s="3">
        <v>169.69</v>
      </c>
      <c r="K24" s="2">
        <v>215.86</v>
      </c>
      <c r="L24" s="2">
        <v>247.76</v>
      </c>
      <c r="M24" s="6">
        <v>128.16</v>
      </c>
      <c r="N24" s="167">
        <v>54.07</v>
      </c>
    </row>
    <row r="25" spans="1:14" x14ac:dyDescent="0.25">
      <c r="A25" s="1">
        <v>43769</v>
      </c>
      <c r="B25" s="2">
        <v>130.19999999999999</v>
      </c>
      <c r="C25" s="3">
        <v>176.22</v>
      </c>
      <c r="D25" s="2">
        <v>1120.21</v>
      </c>
      <c r="E25" s="2">
        <v>253.22</v>
      </c>
      <c r="F25" s="2">
        <v>2254.79</v>
      </c>
      <c r="G25" s="2">
        <v>125.17</v>
      </c>
      <c r="H25" s="2">
        <v>134.71</v>
      </c>
      <c r="I25" s="2">
        <v>135.71</v>
      </c>
      <c r="J25" s="3">
        <v>172.83</v>
      </c>
      <c r="K25" s="2">
        <v>226.93</v>
      </c>
      <c r="L25" s="2">
        <v>262.27999999999997</v>
      </c>
      <c r="M25" s="6">
        <v>129.36000000000001</v>
      </c>
      <c r="N25" s="167">
        <v>53.98</v>
      </c>
    </row>
    <row r="26" spans="1:14" x14ac:dyDescent="0.25">
      <c r="A26" s="1">
        <v>43798</v>
      </c>
      <c r="B26" s="2">
        <v>132.58000000000001</v>
      </c>
      <c r="C26" s="3">
        <v>184.02</v>
      </c>
      <c r="D26" s="2">
        <v>1148.79</v>
      </c>
      <c r="E26" s="2">
        <v>264.93</v>
      </c>
      <c r="F26" s="2">
        <v>2335.75</v>
      </c>
      <c r="G26" s="2">
        <v>129.07</v>
      </c>
      <c r="H26" s="2">
        <v>138.77000000000001</v>
      </c>
      <c r="I26" s="2">
        <v>139.69999999999999</v>
      </c>
      <c r="J26" s="3">
        <v>175.69</v>
      </c>
      <c r="K26" s="2">
        <v>230.96</v>
      </c>
      <c r="L26" s="2">
        <v>272.83999999999997</v>
      </c>
      <c r="M26" s="6">
        <v>130.46</v>
      </c>
      <c r="N26" s="167">
        <v>55.17</v>
      </c>
    </row>
    <row r="27" spans="1:14" x14ac:dyDescent="0.25">
      <c r="A27" s="1">
        <v>43830</v>
      </c>
      <c r="B27" s="2">
        <v>129.66999999999999</v>
      </c>
      <c r="C27" s="3">
        <v>199.28</v>
      </c>
      <c r="D27" s="2">
        <v>1133.4000000000001</v>
      </c>
      <c r="E27" s="2">
        <v>260.32</v>
      </c>
      <c r="F27" s="2">
        <v>2315.38</v>
      </c>
      <c r="G27" s="2">
        <v>126.68</v>
      </c>
      <c r="H27" s="2">
        <v>136.72999999999999</v>
      </c>
      <c r="I27" s="2">
        <v>137.5</v>
      </c>
      <c r="J27" s="3">
        <v>182.91</v>
      </c>
      <c r="K27" s="2">
        <v>230.63</v>
      </c>
      <c r="L27" s="2">
        <v>273.49</v>
      </c>
      <c r="M27" s="6">
        <v>134.91999999999999</v>
      </c>
      <c r="N27" s="167">
        <v>61.08</v>
      </c>
    </row>
    <row r="28" spans="1:14" x14ac:dyDescent="0.25">
      <c r="A28" s="1">
        <v>43861</v>
      </c>
      <c r="B28" s="2">
        <v>135.74</v>
      </c>
      <c r="C28" s="3">
        <v>200.03</v>
      </c>
      <c r="D28" s="2">
        <v>1151.0899999999999</v>
      </c>
      <c r="E28" s="2">
        <v>273.08</v>
      </c>
      <c r="F28" s="2">
        <v>2370.11</v>
      </c>
      <c r="G28" s="2">
        <v>133.02000000000001</v>
      </c>
      <c r="H28" s="2">
        <v>143.13</v>
      </c>
      <c r="I28" s="2">
        <v>143.43</v>
      </c>
      <c r="J28" s="3">
        <v>196.77</v>
      </c>
      <c r="K28" s="2">
        <v>239.46</v>
      </c>
      <c r="L28" s="2">
        <v>288.08999999999997</v>
      </c>
      <c r="M28" s="6">
        <v>137.82</v>
      </c>
      <c r="N28" s="167">
        <v>51.56</v>
      </c>
    </row>
    <row r="29" spans="1:14" x14ac:dyDescent="0.25">
      <c r="A29" s="1">
        <v>43889</v>
      </c>
      <c r="B29" s="2">
        <v>129.88999999999999</v>
      </c>
      <c r="C29" s="3">
        <v>193.84</v>
      </c>
      <c r="D29" s="2">
        <v>1071.29</v>
      </c>
      <c r="E29" s="2">
        <v>252.42</v>
      </c>
      <c r="F29" s="2">
        <v>2276.73</v>
      </c>
      <c r="G29" s="2">
        <v>125.75</v>
      </c>
      <c r="H29" s="2">
        <v>135.49</v>
      </c>
      <c r="I29" s="2">
        <v>135.32</v>
      </c>
      <c r="J29" s="3">
        <v>201.37</v>
      </c>
      <c r="K29" s="2">
        <v>229.91</v>
      </c>
      <c r="L29" s="2">
        <v>275.27999999999997</v>
      </c>
      <c r="M29" s="6">
        <v>128.79</v>
      </c>
      <c r="N29" s="167">
        <v>44.76</v>
      </c>
    </row>
    <row r="30" spans="1:14" x14ac:dyDescent="0.25">
      <c r="A30" s="1">
        <v>43921</v>
      </c>
      <c r="B30" s="2">
        <v>126.06</v>
      </c>
      <c r="C30" s="3">
        <v>163.36000000000001</v>
      </c>
      <c r="D30" s="2">
        <v>998.54</v>
      </c>
      <c r="E30" s="2">
        <v>243.87</v>
      </c>
      <c r="F30" s="2">
        <v>2093.94</v>
      </c>
      <c r="G30" s="2">
        <v>123.48</v>
      </c>
      <c r="H30" s="2">
        <v>130.56</v>
      </c>
      <c r="I30" s="2">
        <v>130.16</v>
      </c>
      <c r="J30" s="3">
        <v>173.75</v>
      </c>
      <c r="K30" s="2">
        <v>224.59</v>
      </c>
      <c r="L30" s="2">
        <v>271.2</v>
      </c>
      <c r="M30" s="6">
        <v>112.82</v>
      </c>
      <c r="N30" s="167">
        <v>20.48</v>
      </c>
    </row>
    <row r="31" spans="1:14" x14ac:dyDescent="0.25">
      <c r="A31" s="1">
        <v>43951</v>
      </c>
      <c r="B31" s="2">
        <v>136.56</v>
      </c>
      <c r="C31" s="3">
        <v>184.54</v>
      </c>
      <c r="D31" s="2">
        <v>1045.4100000000001</v>
      </c>
      <c r="E31" s="2">
        <v>266.87</v>
      </c>
      <c r="F31" s="2">
        <v>2228.4699999999998</v>
      </c>
      <c r="G31" s="2">
        <v>132.68</v>
      </c>
      <c r="H31" s="2">
        <v>140.58000000000001</v>
      </c>
      <c r="I31" s="2">
        <v>140.03</v>
      </c>
      <c r="J31" s="3">
        <v>199.18</v>
      </c>
      <c r="K31" s="2">
        <v>239.59</v>
      </c>
      <c r="L31" s="2">
        <v>291.56</v>
      </c>
      <c r="M31" s="6">
        <v>122.4</v>
      </c>
      <c r="N31" s="167">
        <v>18.84</v>
      </c>
    </row>
    <row r="32" spans="1:14" x14ac:dyDescent="0.25">
      <c r="A32" s="1">
        <v>43980</v>
      </c>
      <c r="B32" s="2">
        <v>138.53</v>
      </c>
      <c r="C32" s="3">
        <v>189.62</v>
      </c>
      <c r="D32" s="2">
        <v>1035.3599999999999</v>
      </c>
      <c r="E32" s="2">
        <v>270.70999999999998</v>
      </c>
      <c r="F32" s="2">
        <v>2276.5</v>
      </c>
      <c r="G32" s="2">
        <v>133.36000000000001</v>
      </c>
      <c r="H32" s="2">
        <v>140.33000000000001</v>
      </c>
      <c r="I32" s="2">
        <v>140.16999999999999</v>
      </c>
      <c r="J32" s="3">
        <v>202.71</v>
      </c>
      <c r="K32" s="2">
        <v>245.4</v>
      </c>
      <c r="L32" s="2">
        <v>305.83</v>
      </c>
      <c r="M32" s="6">
        <v>130.19999999999999</v>
      </c>
      <c r="N32" s="167">
        <v>35.49</v>
      </c>
    </row>
    <row r="33" spans="1:14" x14ac:dyDescent="0.25">
      <c r="A33" s="1">
        <v>44012</v>
      </c>
      <c r="B33" s="2">
        <v>141.6</v>
      </c>
      <c r="C33" s="3">
        <v>200.08</v>
      </c>
      <c r="D33" s="2">
        <v>1075.1600000000001</v>
      </c>
      <c r="E33" s="2">
        <v>281.44</v>
      </c>
      <c r="F33" s="2">
        <v>2336.25</v>
      </c>
      <c r="G33" s="2">
        <v>136.88999999999999</v>
      </c>
      <c r="H33" s="2">
        <v>143.58000000000001</v>
      </c>
      <c r="I33" s="2">
        <v>142.93</v>
      </c>
      <c r="J33" s="3">
        <v>219.37</v>
      </c>
      <c r="K33" s="2">
        <v>249.84</v>
      </c>
      <c r="L33" s="2">
        <v>307.27999999999997</v>
      </c>
      <c r="M33" s="6">
        <v>130.97999999999999</v>
      </c>
      <c r="N33" s="167">
        <v>39.270000000000003</v>
      </c>
    </row>
    <row r="34" spans="1:14" x14ac:dyDescent="0.25">
      <c r="A34" s="1">
        <v>44043</v>
      </c>
      <c r="B34" s="2">
        <v>141.97</v>
      </c>
      <c r="C34" s="3">
        <v>211.75</v>
      </c>
      <c r="D34" s="2">
        <v>1057.74</v>
      </c>
      <c r="E34" s="2">
        <v>285.35000000000002</v>
      </c>
      <c r="F34" s="2">
        <v>2388.4</v>
      </c>
      <c r="G34" s="2">
        <v>135.66999999999999</v>
      </c>
      <c r="H34" s="2">
        <v>142.31</v>
      </c>
      <c r="I34" s="2">
        <v>141.72</v>
      </c>
      <c r="J34" s="3">
        <v>245.69</v>
      </c>
      <c r="K34" s="2">
        <v>255.97</v>
      </c>
      <c r="L34" s="2">
        <v>316.8</v>
      </c>
      <c r="M34" s="6">
        <v>136.56</v>
      </c>
      <c r="N34" s="167">
        <v>40.119999999999997</v>
      </c>
    </row>
    <row r="35" spans="1:14" x14ac:dyDescent="0.25">
      <c r="A35" s="1">
        <v>44074</v>
      </c>
      <c r="B35" s="2">
        <v>146.22999999999999</v>
      </c>
      <c r="C35" s="3">
        <v>227.68</v>
      </c>
      <c r="D35" s="2">
        <v>1057.94</v>
      </c>
      <c r="E35" s="2">
        <v>290.81</v>
      </c>
      <c r="F35" s="2">
        <v>2407.87</v>
      </c>
      <c r="G35" s="2">
        <v>139.16</v>
      </c>
      <c r="H35" s="2">
        <v>145.63</v>
      </c>
      <c r="I35" s="2">
        <v>145.47</v>
      </c>
      <c r="J35" s="3">
        <v>266.99</v>
      </c>
      <c r="K35" s="2">
        <v>258.83</v>
      </c>
      <c r="L35" s="2">
        <v>323.74</v>
      </c>
      <c r="M35" s="6">
        <v>145</v>
      </c>
      <c r="N35" s="167">
        <v>42.61</v>
      </c>
    </row>
    <row r="36" spans="1:14" x14ac:dyDescent="0.25">
      <c r="A36" s="1">
        <v>44104</v>
      </c>
      <c r="B36" s="2">
        <v>155.06</v>
      </c>
      <c r="C36" s="3">
        <v>248.23</v>
      </c>
      <c r="D36" s="2">
        <v>1108.53</v>
      </c>
      <c r="E36" s="2">
        <v>310.13</v>
      </c>
      <c r="F36" s="2">
        <v>2631.46</v>
      </c>
      <c r="G36" s="2">
        <v>144.57</v>
      </c>
      <c r="H36" s="2">
        <v>152.44999999999999</v>
      </c>
      <c r="I36" s="2">
        <v>152.04</v>
      </c>
      <c r="J36" s="3">
        <v>303.63</v>
      </c>
      <c r="K36" s="2">
        <v>277.83999999999997</v>
      </c>
      <c r="L36" s="2">
        <v>343.04</v>
      </c>
      <c r="M36" s="6">
        <v>149.37</v>
      </c>
      <c r="N36" s="167">
        <v>40.07</v>
      </c>
    </row>
    <row r="37" spans="1:14" x14ac:dyDescent="0.25">
      <c r="A37" s="1">
        <v>44134</v>
      </c>
      <c r="B37" s="2">
        <v>153.15</v>
      </c>
      <c r="C37" s="3">
        <v>263.27999999999997</v>
      </c>
      <c r="D37" s="2">
        <v>1069.81</v>
      </c>
      <c r="E37" s="2">
        <v>307.05</v>
      </c>
      <c r="F37" s="2">
        <v>2748.67</v>
      </c>
      <c r="G37" s="2">
        <v>143.19999999999999</v>
      </c>
      <c r="H37" s="2">
        <v>151.4</v>
      </c>
      <c r="I37" s="2">
        <v>150.71</v>
      </c>
      <c r="J37" s="3">
        <v>321.89</v>
      </c>
      <c r="K37" s="2">
        <v>269.77</v>
      </c>
      <c r="L37" s="2">
        <v>330.85</v>
      </c>
      <c r="M37" s="6">
        <v>142.91999999999999</v>
      </c>
      <c r="N37" s="167">
        <v>35.61</v>
      </c>
    </row>
    <row r="38" spans="1:14" x14ac:dyDescent="0.25">
      <c r="A38" s="1">
        <v>44165</v>
      </c>
      <c r="B38" s="2">
        <v>157.51</v>
      </c>
      <c r="C38" s="3">
        <v>301.47000000000003</v>
      </c>
      <c r="D38" s="2">
        <v>1156.18</v>
      </c>
      <c r="E38" s="2">
        <v>325.83</v>
      </c>
      <c r="F38" s="2">
        <v>2814.45</v>
      </c>
      <c r="G38" s="2">
        <v>148.47</v>
      </c>
      <c r="H38" s="2">
        <v>157.79</v>
      </c>
      <c r="I38" s="2">
        <v>156.72999999999999</v>
      </c>
      <c r="J38" s="3">
        <v>366.5</v>
      </c>
      <c r="K38" s="2">
        <v>282.25</v>
      </c>
      <c r="L38" s="2">
        <v>355.48</v>
      </c>
      <c r="M38" s="6">
        <v>162.08000000000001</v>
      </c>
      <c r="N38" s="167">
        <v>45.34</v>
      </c>
    </row>
    <row r="39" spans="1:14" x14ac:dyDescent="0.25">
      <c r="A39" s="1">
        <v>44196</v>
      </c>
      <c r="B39" s="2">
        <v>159.44</v>
      </c>
      <c r="C39" s="3">
        <v>331.18</v>
      </c>
      <c r="D39" s="2">
        <v>1170.96</v>
      </c>
      <c r="E39" s="2">
        <v>330.93</v>
      </c>
      <c r="F39" s="2">
        <v>2965.67</v>
      </c>
      <c r="G39" s="2">
        <v>149.13</v>
      </c>
      <c r="H39" s="2">
        <v>159.4</v>
      </c>
      <c r="I39" s="2">
        <v>157.84</v>
      </c>
      <c r="J39" s="3">
        <v>414.73</v>
      </c>
      <c r="K39" s="2">
        <v>285.62</v>
      </c>
      <c r="L39" s="2">
        <v>378.7</v>
      </c>
      <c r="M39" s="6">
        <v>177</v>
      </c>
      <c r="N39" s="167">
        <v>48.28</v>
      </c>
    </row>
    <row r="40" spans="1:14" x14ac:dyDescent="0.25">
      <c r="A40" s="1">
        <v>44225</v>
      </c>
      <c r="B40" s="2">
        <v>158.27000000000001</v>
      </c>
      <c r="C40" s="3">
        <v>347.2</v>
      </c>
      <c r="D40" s="2">
        <v>1152.8599999999999</v>
      </c>
      <c r="E40" s="2">
        <v>332.94</v>
      </c>
      <c r="F40" s="2">
        <v>2990.88</v>
      </c>
      <c r="G40" s="2">
        <v>148.52000000000001</v>
      </c>
      <c r="H40" s="2">
        <v>158.13</v>
      </c>
      <c r="I40" s="2">
        <v>156.44999999999999</v>
      </c>
      <c r="J40" s="3">
        <v>441.41</v>
      </c>
      <c r="K40" s="2">
        <v>285.26</v>
      </c>
      <c r="L40" s="2">
        <v>378.52</v>
      </c>
      <c r="M40" s="6">
        <v>175.01</v>
      </c>
      <c r="N40" s="167">
        <v>52.18</v>
      </c>
    </row>
    <row r="41" spans="1:14" x14ac:dyDescent="0.25">
      <c r="A41" s="1">
        <v>44253</v>
      </c>
      <c r="B41" s="2">
        <v>162.9</v>
      </c>
      <c r="C41" s="3">
        <v>349.56</v>
      </c>
      <c r="D41" s="2">
        <v>1197.48</v>
      </c>
      <c r="E41" s="2">
        <v>338.94</v>
      </c>
      <c r="F41" s="2">
        <v>3050.33</v>
      </c>
      <c r="G41" s="2">
        <v>152.77000000000001</v>
      </c>
      <c r="H41" s="2">
        <v>161.96</v>
      </c>
      <c r="I41" s="2">
        <v>160.59</v>
      </c>
      <c r="J41" s="3">
        <v>410.91</v>
      </c>
      <c r="K41" s="2">
        <v>290.38</v>
      </c>
      <c r="L41" s="2">
        <v>380.33</v>
      </c>
      <c r="M41" s="6">
        <v>176.22</v>
      </c>
      <c r="N41" s="167">
        <v>63.53</v>
      </c>
    </row>
    <row r="42" spans="1:14" x14ac:dyDescent="0.25">
      <c r="A42" s="1">
        <v>44286</v>
      </c>
      <c r="B42" s="2">
        <v>165.12</v>
      </c>
      <c r="C42" s="3">
        <v>357.73</v>
      </c>
      <c r="D42" s="2">
        <v>1194.18</v>
      </c>
      <c r="E42" s="2">
        <v>348.62</v>
      </c>
      <c r="F42" s="2">
        <v>3023.65</v>
      </c>
      <c r="G42" s="2">
        <v>156.84</v>
      </c>
      <c r="H42" s="2">
        <v>166.37</v>
      </c>
      <c r="I42" s="2">
        <v>165.2</v>
      </c>
      <c r="J42" s="3">
        <v>394.62</v>
      </c>
      <c r="K42" s="2">
        <v>297.20999999999998</v>
      </c>
      <c r="L42" s="2">
        <v>376.15</v>
      </c>
      <c r="M42" s="6">
        <v>183.12</v>
      </c>
      <c r="N42" s="167">
        <v>59.16</v>
      </c>
    </row>
    <row r="43" spans="1:14" x14ac:dyDescent="0.25">
      <c r="A43" s="1">
        <v>44316</v>
      </c>
      <c r="B43" s="2">
        <v>167.2</v>
      </c>
      <c r="C43" s="3">
        <v>346.57</v>
      </c>
      <c r="D43" s="2">
        <v>1208.9000000000001</v>
      </c>
      <c r="E43" s="2">
        <v>352.1</v>
      </c>
      <c r="F43" s="2">
        <v>3044.91</v>
      </c>
      <c r="G43" s="2">
        <v>158.97999999999999</v>
      </c>
      <c r="H43" s="2">
        <v>169.07</v>
      </c>
      <c r="I43" s="2">
        <v>168.19</v>
      </c>
      <c r="J43" s="3">
        <v>387.26</v>
      </c>
      <c r="K43" s="2">
        <v>303.7</v>
      </c>
      <c r="L43" s="2">
        <v>377.31</v>
      </c>
      <c r="M43" s="6">
        <v>184.6</v>
      </c>
      <c r="N43" s="167">
        <v>63.58</v>
      </c>
    </row>
    <row r="44" spans="1:14" x14ac:dyDescent="0.25">
      <c r="A44" s="1">
        <v>44347</v>
      </c>
      <c r="B44" s="2">
        <v>171.13</v>
      </c>
      <c r="C44" s="3">
        <v>351.41</v>
      </c>
      <c r="D44" s="2">
        <v>1267.57</v>
      </c>
      <c r="E44" s="2">
        <v>362</v>
      </c>
      <c r="F44" s="2">
        <v>3098.36</v>
      </c>
      <c r="G44" s="2">
        <v>163.29</v>
      </c>
      <c r="H44" s="2">
        <v>171.96</v>
      </c>
      <c r="I44" s="2">
        <v>170.55</v>
      </c>
      <c r="J44" s="3">
        <v>384.97</v>
      </c>
      <c r="K44" s="2">
        <v>315.01</v>
      </c>
      <c r="L44" s="2">
        <v>384.12</v>
      </c>
      <c r="M44" s="6">
        <v>185.86</v>
      </c>
      <c r="N44" s="167">
        <v>66.319999999999993</v>
      </c>
    </row>
    <row r="45" spans="1:14" x14ac:dyDescent="0.25">
      <c r="A45" s="1">
        <v>44377</v>
      </c>
      <c r="B45" s="2">
        <v>175.13</v>
      </c>
      <c r="C45" s="3">
        <v>370.76</v>
      </c>
      <c r="D45" s="2">
        <v>1274.8900000000001</v>
      </c>
      <c r="E45" s="2">
        <v>371.71</v>
      </c>
      <c r="F45" s="2">
        <v>3278.53</v>
      </c>
      <c r="G45" s="2">
        <v>170.25</v>
      </c>
      <c r="H45" s="2">
        <v>180.35</v>
      </c>
      <c r="I45" s="2">
        <v>179</v>
      </c>
      <c r="J45" s="3">
        <v>413.74</v>
      </c>
      <c r="K45" s="2">
        <v>324.04000000000002</v>
      </c>
      <c r="L45" s="2">
        <v>392.03</v>
      </c>
      <c r="M45" s="6">
        <v>185.29</v>
      </c>
      <c r="N45" s="167">
        <v>73.62</v>
      </c>
    </row>
    <row r="46" spans="1:14" x14ac:dyDescent="0.25">
      <c r="A46" s="1">
        <v>44407</v>
      </c>
      <c r="B46" s="2">
        <v>180.01</v>
      </c>
      <c r="C46" s="3">
        <v>376.03</v>
      </c>
      <c r="D46" s="2">
        <v>1314.73</v>
      </c>
      <c r="E46" s="2">
        <v>395.68</v>
      </c>
      <c r="F46" s="2">
        <v>3455.36</v>
      </c>
      <c r="G46" s="2">
        <v>178.36</v>
      </c>
      <c r="H46" s="2">
        <v>188.59</v>
      </c>
      <c r="I46" s="2">
        <v>187.66</v>
      </c>
      <c r="J46" s="3">
        <v>431.8</v>
      </c>
      <c r="K46" s="2">
        <v>347.19</v>
      </c>
      <c r="L46" s="2">
        <v>416.4</v>
      </c>
      <c r="M46" s="6">
        <v>189.15</v>
      </c>
      <c r="N46" s="167">
        <v>73.930000000000007</v>
      </c>
    </row>
    <row r="47" spans="1:14" x14ac:dyDescent="0.25">
      <c r="A47" s="1">
        <v>44439</v>
      </c>
      <c r="B47" s="2">
        <v>179.73</v>
      </c>
      <c r="C47" s="3">
        <v>380.03</v>
      </c>
      <c r="D47" s="2">
        <v>1316.72</v>
      </c>
      <c r="E47" s="2">
        <v>402.62</v>
      </c>
      <c r="F47" s="2">
        <v>3544.6</v>
      </c>
      <c r="G47" s="2">
        <v>180.29</v>
      </c>
      <c r="H47" s="2">
        <v>191.05</v>
      </c>
      <c r="I47" s="2">
        <v>190.74</v>
      </c>
      <c r="J47" s="3">
        <v>439.1</v>
      </c>
      <c r="K47" s="2">
        <v>346.24</v>
      </c>
      <c r="L47" s="2">
        <v>412.98</v>
      </c>
      <c r="M47" s="6">
        <v>192.66</v>
      </c>
      <c r="N47" s="167">
        <v>68.61</v>
      </c>
    </row>
    <row r="48" spans="1:14" x14ac:dyDescent="0.25">
      <c r="A48" s="1">
        <v>44469</v>
      </c>
      <c r="B48" s="2">
        <v>172.77</v>
      </c>
      <c r="C48" s="3">
        <v>359.69</v>
      </c>
      <c r="D48" s="2">
        <v>1270.3800000000001</v>
      </c>
      <c r="E48" s="2">
        <v>389.39</v>
      </c>
      <c r="F48" s="2">
        <v>3335.14</v>
      </c>
      <c r="G48" s="2">
        <v>172.32</v>
      </c>
      <c r="H48" s="2">
        <v>182.76</v>
      </c>
      <c r="I48" s="2">
        <v>182.79</v>
      </c>
      <c r="J48" s="3">
        <v>417.79</v>
      </c>
      <c r="K48" s="2">
        <v>325.88</v>
      </c>
      <c r="L48" s="2">
        <v>387.98</v>
      </c>
      <c r="M48" s="6">
        <v>187.26</v>
      </c>
      <c r="N48" s="167">
        <v>75.180000000000007</v>
      </c>
    </row>
    <row r="49" spans="1:14" x14ac:dyDescent="0.25">
      <c r="A49" s="1">
        <v>44498</v>
      </c>
      <c r="B49" s="2">
        <v>175.67</v>
      </c>
      <c r="C49" s="3">
        <v>383.61</v>
      </c>
      <c r="D49" s="2">
        <v>1272.79</v>
      </c>
      <c r="E49" s="2">
        <v>387.24</v>
      </c>
      <c r="F49" s="2">
        <v>3418.13</v>
      </c>
      <c r="G49" s="2">
        <v>177.54</v>
      </c>
      <c r="H49" s="2">
        <v>186.45</v>
      </c>
      <c r="I49" s="2">
        <v>187.39</v>
      </c>
      <c r="J49" s="3">
        <v>449.34</v>
      </c>
      <c r="K49" s="2">
        <v>333.82</v>
      </c>
      <c r="L49" s="2">
        <v>397.36</v>
      </c>
      <c r="M49" s="6">
        <v>192.26</v>
      </c>
      <c r="N49" s="167">
        <v>83.57</v>
      </c>
    </row>
    <row r="50" spans="1:14" x14ac:dyDescent="0.25">
      <c r="A50" s="1">
        <v>44530</v>
      </c>
      <c r="B50" s="2">
        <v>188.29</v>
      </c>
      <c r="C50" s="3">
        <v>394.47</v>
      </c>
      <c r="D50" s="2">
        <v>1291.74</v>
      </c>
      <c r="E50" s="2">
        <v>423.98</v>
      </c>
      <c r="F50" s="2">
        <v>3520.12</v>
      </c>
      <c r="G50" s="2">
        <v>186.11</v>
      </c>
      <c r="H50" s="2">
        <v>196.44</v>
      </c>
      <c r="I50" s="2">
        <v>196.95</v>
      </c>
      <c r="J50" s="3">
        <v>456.89</v>
      </c>
      <c r="K50" s="2">
        <v>345.54</v>
      </c>
      <c r="L50" s="2">
        <v>398.77</v>
      </c>
      <c r="M50" s="6">
        <v>188.34</v>
      </c>
      <c r="N50" s="167">
        <v>66.180000000000007</v>
      </c>
    </row>
    <row r="51" spans="1:14" x14ac:dyDescent="0.25">
      <c r="A51" s="1">
        <v>44561</v>
      </c>
      <c r="B51" s="2">
        <v>192.76</v>
      </c>
      <c r="C51" s="3">
        <v>382.32</v>
      </c>
      <c r="D51" s="2">
        <v>1332.39</v>
      </c>
      <c r="E51" s="2">
        <v>421.51</v>
      </c>
      <c r="F51" s="2">
        <v>3469.41</v>
      </c>
      <c r="G51" s="2">
        <v>188.41</v>
      </c>
      <c r="H51" s="2">
        <v>198.3</v>
      </c>
      <c r="I51" s="2">
        <v>198.62</v>
      </c>
      <c r="J51" s="3">
        <v>415.58</v>
      </c>
      <c r="K51" s="2">
        <v>352.93</v>
      </c>
      <c r="L51" s="2">
        <v>403.99</v>
      </c>
      <c r="M51" s="6">
        <v>190.87</v>
      </c>
      <c r="N51" s="167">
        <v>75.209999999999994</v>
      </c>
    </row>
    <row r="52" spans="1:14" x14ac:dyDescent="0.25">
      <c r="A52" s="1">
        <v>44592</v>
      </c>
      <c r="B52" s="2">
        <v>186.88</v>
      </c>
      <c r="C52" s="3">
        <v>343.99</v>
      </c>
      <c r="D52" s="2">
        <v>1306.8399999999999</v>
      </c>
      <c r="E52" s="2">
        <v>380.72</v>
      </c>
      <c r="F52" s="2">
        <v>3044.65</v>
      </c>
      <c r="G52" s="2">
        <v>177.79</v>
      </c>
      <c r="H52" s="2">
        <v>187.36</v>
      </c>
      <c r="I52" s="2">
        <v>189.2</v>
      </c>
      <c r="J52" s="3">
        <v>370.34</v>
      </c>
      <c r="K52" s="2">
        <v>323.61</v>
      </c>
      <c r="L52" s="2">
        <v>352.27</v>
      </c>
      <c r="M52" s="6">
        <v>181.83</v>
      </c>
      <c r="N52" s="167">
        <v>88.15</v>
      </c>
    </row>
    <row r="53" spans="1:14" x14ac:dyDescent="0.25">
      <c r="A53" s="1">
        <v>44620</v>
      </c>
      <c r="B53" s="2">
        <v>178.03</v>
      </c>
      <c r="C53" s="3">
        <v>352.77</v>
      </c>
      <c r="D53" s="2">
        <v>1212.3</v>
      </c>
      <c r="E53" s="2">
        <v>368.14</v>
      </c>
      <c r="F53" s="2">
        <v>3000.29</v>
      </c>
      <c r="G53" s="2">
        <v>170.05</v>
      </c>
      <c r="H53" s="2">
        <v>179.4</v>
      </c>
      <c r="I53" s="2">
        <v>181.55</v>
      </c>
      <c r="J53" s="3">
        <v>379.65</v>
      </c>
      <c r="K53" s="2">
        <v>304.81</v>
      </c>
      <c r="L53" s="2">
        <v>331.79</v>
      </c>
      <c r="M53" s="6">
        <v>178.63</v>
      </c>
      <c r="N53" s="167">
        <v>95.72</v>
      </c>
    </row>
    <row r="54" spans="1:14" x14ac:dyDescent="0.25">
      <c r="A54" s="1">
        <v>44651</v>
      </c>
      <c r="B54" s="2">
        <v>179.9</v>
      </c>
      <c r="C54" s="3">
        <v>363.11</v>
      </c>
      <c r="D54" s="2">
        <v>1197.1099999999999</v>
      </c>
      <c r="E54" s="2">
        <v>379.8</v>
      </c>
      <c r="F54" s="2">
        <v>3023.22</v>
      </c>
      <c r="G54" s="2">
        <v>172.78</v>
      </c>
      <c r="H54" s="2">
        <v>181.9</v>
      </c>
      <c r="I54" s="2">
        <v>185.9</v>
      </c>
      <c r="J54" s="3">
        <v>398.83</v>
      </c>
      <c r="K54" s="2">
        <v>311.67</v>
      </c>
      <c r="L54" s="2">
        <v>342.15</v>
      </c>
      <c r="M54" s="6">
        <v>180.28</v>
      </c>
      <c r="N54" s="167">
        <v>100.28</v>
      </c>
    </row>
    <row r="55" spans="1:14" x14ac:dyDescent="0.25">
      <c r="A55" s="1">
        <v>44680</v>
      </c>
      <c r="B55" s="2">
        <v>181.13</v>
      </c>
      <c r="C55" s="3">
        <v>344.85</v>
      </c>
      <c r="D55" s="2">
        <v>1194.93</v>
      </c>
      <c r="E55" s="2">
        <v>383.94</v>
      </c>
      <c r="F55" s="2">
        <v>2929.37</v>
      </c>
      <c r="G55" s="2">
        <v>169.71</v>
      </c>
      <c r="H55" s="2">
        <v>177.87</v>
      </c>
      <c r="I55" s="2">
        <v>181.8</v>
      </c>
      <c r="J55" s="3">
        <v>382.06</v>
      </c>
      <c r="K55" s="2">
        <v>310.06</v>
      </c>
      <c r="L55" s="2">
        <v>348.08</v>
      </c>
      <c r="M55" s="6">
        <v>177.22</v>
      </c>
      <c r="N55" s="167">
        <v>104.69</v>
      </c>
    </row>
    <row r="56" spans="1:14" x14ac:dyDescent="0.25">
      <c r="A56" s="1">
        <v>44712</v>
      </c>
      <c r="B56" s="2">
        <v>185.17</v>
      </c>
      <c r="C56" s="3">
        <v>354.31</v>
      </c>
      <c r="D56" s="2">
        <v>1236.26</v>
      </c>
      <c r="E56" s="2">
        <v>385.26</v>
      </c>
      <c r="F56" s="2">
        <v>2962.06</v>
      </c>
      <c r="G56" s="2">
        <v>170.74</v>
      </c>
      <c r="H56" s="2">
        <v>178.63</v>
      </c>
      <c r="I56" s="2">
        <v>183.4</v>
      </c>
      <c r="J56" s="3">
        <v>407.03</v>
      </c>
      <c r="K56" s="2">
        <v>308.14999999999998</v>
      </c>
      <c r="L56" s="2">
        <v>339.02</v>
      </c>
      <c r="M56" s="6">
        <v>176.08</v>
      </c>
      <c r="N56" s="167">
        <v>114.67</v>
      </c>
    </row>
    <row r="57" spans="1:14" x14ac:dyDescent="0.25">
      <c r="A57" s="1">
        <v>44742</v>
      </c>
      <c r="B57" s="2">
        <v>179.43</v>
      </c>
      <c r="C57" s="3">
        <v>329.07</v>
      </c>
      <c r="D57" s="2">
        <v>1148.24</v>
      </c>
      <c r="E57" s="2">
        <v>360.8</v>
      </c>
      <c r="F57" s="2">
        <v>2818</v>
      </c>
      <c r="G57" s="2">
        <v>164.89</v>
      </c>
      <c r="H57" s="2">
        <v>172.1</v>
      </c>
      <c r="I57" s="2">
        <v>176.29</v>
      </c>
      <c r="J57" s="3">
        <v>387.09</v>
      </c>
      <c r="K57" s="2">
        <v>287</v>
      </c>
      <c r="L57" s="2">
        <v>316.82</v>
      </c>
      <c r="M57" s="6">
        <v>160.38999999999999</v>
      </c>
      <c r="N57" s="167">
        <v>107.66</v>
      </c>
    </row>
    <row r="58" spans="1:14" x14ac:dyDescent="0.25">
      <c r="A58" s="1">
        <v>44771</v>
      </c>
      <c r="B58" s="2">
        <v>183.7</v>
      </c>
      <c r="C58" s="3">
        <v>371.83</v>
      </c>
      <c r="D58" s="2">
        <v>1160.8800000000001</v>
      </c>
      <c r="E58" s="2">
        <v>385.84</v>
      </c>
      <c r="F58" s="2">
        <v>3094.41</v>
      </c>
      <c r="G58" s="2">
        <v>175.35</v>
      </c>
      <c r="H58" s="2">
        <v>182</v>
      </c>
      <c r="I58" s="2">
        <v>186.18</v>
      </c>
      <c r="J58" s="3">
        <v>418.23</v>
      </c>
      <c r="K58" s="2">
        <v>306.01</v>
      </c>
      <c r="L58" s="2">
        <v>340.98</v>
      </c>
      <c r="M58" s="6">
        <v>173.97</v>
      </c>
      <c r="N58" s="167">
        <v>101.37</v>
      </c>
    </row>
    <row r="59" spans="1:14" x14ac:dyDescent="0.25">
      <c r="A59" s="1">
        <v>44804</v>
      </c>
      <c r="B59" s="2">
        <v>179.15</v>
      </c>
      <c r="C59" s="3">
        <v>369.23</v>
      </c>
      <c r="D59" s="2">
        <v>1120.6099999999999</v>
      </c>
      <c r="E59" s="2">
        <v>383.81</v>
      </c>
      <c r="F59" s="2">
        <v>3004.26</v>
      </c>
      <c r="G59" s="2">
        <v>172.07</v>
      </c>
      <c r="H59" s="2">
        <v>178.06</v>
      </c>
      <c r="I59" s="2">
        <v>182.95</v>
      </c>
      <c r="J59" s="3">
        <v>432.5</v>
      </c>
      <c r="K59" s="2">
        <v>289.64999999999998</v>
      </c>
      <c r="L59" s="2">
        <v>327.96</v>
      </c>
      <c r="M59" s="6">
        <v>168.18</v>
      </c>
      <c r="N59" s="167">
        <v>90.05</v>
      </c>
    </row>
    <row r="60" spans="1:14" x14ac:dyDescent="0.25">
      <c r="A60" s="1">
        <v>44834</v>
      </c>
      <c r="B60" s="2">
        <v>175.9</v>
      </c>
      <c r="C60" s="3">
        <v>348.48</v>
      </c>
      <c r="D60" s="2">
        <v>1127.4000000000001</v>
      </c>
      <c r="E60" s="2">
        <v>376.93</v>
      </c>
      <c r="F60" s="2">
        <v>2877.28</v>
      </c>
      <c r="G60" s="2">
        <v>170.96</v>
      </c>
      <c r="H60" s="2">
        <v>176.54</v>
      </c>
      <c r="I60" s="2">
        <v>181.94</v>
      </c>
      <c r="J60" s="3">
        <v>399.67</v>
      </c>
      <c r="K60" s="2">
        <v>279.98</v>
      </c>
      <c r="L60" s="2">
        <v>312.77</v>
      </c>
      <c r="M60" s="6">
        <v>143.43</v>
      </c>
      <c r="N60" s="167">
        <v>79.94</v>
      </c>
    </row>
    <row r="61" spans="1:14" x14ac:dyDescent="0.25">
      <c r="A61" s="1">
        <v>44865</v>
      </c>
      <c r="B61" s="2">
        <v>181.24</v>
      </c>
      <c r="C61" s="3">
        <v>347.63</v>
      </c>
      <c r="D61" s="2">
        <v>1154.8499999999999</v>
      </c>
      <c r="E61" s="2">
        <v>382.31</v>
      </c>
      <c r="F61" s="2">
        <v>2880.87</v>
      </c>
      <c r="G61" s="2">
        <v>173.69</v>
      </c>
      <c r="H61" s="2">
        <v>179.66</v>
      </c>
      <c r="I61" s="2">
        <v>185.72</v>
      </c>
      <c r="J61" s="3">
        <v>381.63</v>
      </c>
      <c r="K61" s="2">
        <v>289.18</v>
      </c>
      <c r="L61" s="2">
        <v>314.52999999999997</v>
      </c>
      <c r="M61" s="6">
        <v>151.51</v>
      </c>
      <c r="N61" s="167">
        <v>86.53</v>
      </c>
    </row>
    <row r="62" spans="1:14" x14ac:dyDescent="0.25">
      <c r="A62" s="1">
        <v>44895</v>
      </c>
      <c r="B62" s="2">
        <v>188.02</v>
      </c>
      <c r="C62" s="3">
        <v>377.87</v>
      </c>
      <c r="D62" s="2">
        <v>1235.93</v>
      </c>
      <c r="E62" s="2">
        <v>385.28</v>
      </c>
      <c r="F62" s="2">
        <v>2967.21</v>
      </c>
      <c r="G62" s="2">
        <v>179.05</v>
      </c>
      <c r="H62" s="2">
        <v>184.55</v>
      </c>
      <c r="I62" s="2">
        <v>190.48</v>
      </c>
      <c r="J62" s="3">
        <v>392.82</v>
      </c>
      <c r="K62" s="2">
        <v>306.79000000000002</v>
      </c>
      <c r="L62" s="2">
        <v>329.35</v>
      </c>
      <c r="M62" s="6">
        <v>157.69</v>
      </c>
      <c r="N62" s="167">
        <v>80.45</v>
      </c>
    </row>
    <row r="63" spans="1:14" x14ac:dyDescent="0.25">
      <c r="A63" s="1">
        <v>44925</v>
      </c>
      <c r="B63" s="2">
        <v>178.15</v>
      </c>
      <c r="C63" s="3">
        <v>357.88</v>
      </c>
      <c r="D63" s="2">
        <v>1223.96</v>
      </c>
      <c r="E63" s="2">
        <v>375.6</v>
      </c>
      <c r="F63" s="2">
        <v>2824.16</v>
      </c>
      <c r="G63" s="2">
        <v>169.12</v>
      </c>
      <c r="H63" s="2">
        <v>174.05</v>
      </c>
      <c r="I63" s="2">
        <v>179.81</v>
      </c>
      <c r="J63" s="3">
        <v>364.39</v>
      </c>
      <c r="K63" s="2">
        <v>305.68</v>
      </c>
      <c r="L63" s="2">
        <v>335.06</v>
      </c>
      <c r="M63" s="6">
        <v>158.4</v>
      </c>
      <c r="N63" s="167">
        <v>80.23</v>
      </c>
    </row>
    <row r="64" spans="1:14" x14ac:dyDescent="0.25">
      <c r="A64" s="1">
        <v>44957</v>
      </c>
      <c r="B64" s="2">
        <v>191.09</v>
      </c>
      <c r="C64" s="3">
        <v>400.07</v>
      </c>
      <c r="D64" s="2">
        <v>1379.84</v>
      </c>
      <c r="E64" s="2">
        <v>404.13</v>
      </c>
      <c r="F64" s="2">
        <v>3103.61</v>
      </c>
      <c r="G64" s="2">
        <v>184.55</v>
      </c>
      <c r="H64" s="2">
        <v>189.34</v>
      </c>
      <c r="I64" s="2">
        <v>195.03</v>
      </c>
      <c r="J64" s="3">
        <v>412.19</v>
      </c>
      <c r="K64" s="2">
        <v>325.08999999999997</v>
      </c>
      <c r="L64" s="2">
        <v>352.78</v>
      </c>
      <c r="M64" s="6">
        <v>163.29</v>
      </c>
      <c r="N64" s="167">
        <v>78.87</v>
      </c>
    </row>
  </sheetData>
  <mergeCells count="1">
    <mergeCell ref="N1:N2"/>
  </mergeCells>
  <dataValidations count="1">
    <dataValidation allowBlank="1" showErrorMessage="1" promptTitle="TRAFO" prompt="$A$1:$O$63" sqref="A1:A2" xr:uid="{8C5ED281-4446-44A5-89B5-696E6AEAADAC}"/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3A40-CC0D-4794-ACE0-B10D67A573A0}">
  <sheetPr codeName="Sheet5">
    <tabColor rgb="FF1D7D74"/>
  </sheetPr>
  <dimension ref="A1:AO67"/>
  <sheetViews>
    <sheetView showGridLines="0" topLeftCell="A24" zoomScale="91" zoomScaleNormal="70" workbookViewId="0">
      <selection activeCell="A3" sqref="A3:A63"/>
    </sheetView>
  </sheetViews>
  <sheetFormatPr defaultColWidth="8.85546875" defaultRowHeight="15" x14ac:dyDescent="0.25"/>
  <cols>
    <col min="1" max="1" width="11.42578125" bestFit="1" customWidth="1"/>
    <col min="2" max="15" width="10.7109375" customWidth="1"/>
    <col min="17" max="28" width="10.7109375" customWidth="1"/>
  </cols>
  <sheetData>
    <row r="1" spans="1:41" x14ac:dyDescent="0.25">
      <c r="C1" s="311" t="s">
        <v>30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Q1" s="312" t="s">
        <v>33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E1" s="312" t="s">
        <v>141</v>
      </c>
      <c r="AF1" s="312"/>
      <c r="AG1" s="312"/>
      <c r="AH1" s="312"/>
      <c r="AI1" s="312"/>
      <c r="AJ1" s="14"/>
      <c r="AK1" s="14"/>
      <c r="AL1" s="14"/>
      <c r="AM1" s="14"/>
      <c r="AN1" s="14"/>
      <c r="AO1" s="14"/>
    </row>
    <row r="2" spans="1:41" ht="15" customHeight="1" x14ac:dyDescent="0.25">
      <c r="A2" t="s">
        <v>29</v>
      </c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2" t="s">
        <v>222</v>
      </c>
      <c r="P2" s="11"/>
      <c r="Q2" s="14" t="s">
        <v>0</v>
      </c>
      <c r="R2" s="14" t="s">
        <v>1</v>
      </c>
      <c r="S2" s="14" t="s">
        <v>2</v>
      </c>
      <c r="T2" s="14" t="s">
        <v>3</v>
      </c>
      <c r="U2" s="14" t="s">
        <v>4</v>
      </c>
      <c r="V2" s="14" t="s">
        <v>5</v>
      </c>
      <c r="W2" s="14" t="s">
        <v>6</v>
      </c>
      <c r="X2" s="14" t="s">
        <v>7</v>
      </c>
      <c r="Y2" s="14" t="s">
        <v>8</v>
      </c>
      <c r="Z2" s="14" t="s">
        <v>9</v>
      </c>
      <c r="AA2" s="14" t="s">
        <v>10</v>
      </c>
      <c r="AB2" s="14" t="s">
        <v>11</v>
      </c>
      <c r="AC2" s="16" t="s">
        <v>31</v>
      </c>
      <c r="AE2" s="14" t="s">
        <v>12</v>
      </c>
      <c r="AF2" s="14" t="s">
        <v>13</v>
      </c>
      <c r="AG2" s="14" t="s">
        <v>14</v>
      </c>
      <c r="AI2" s="169" t="s">
        <v>12</v>
      </c>
      <c r="AJ2" s="169" t="s">
        <v>13</v>
      </c>
      <c r="AK2" s="169" t="s">
        <v>14</v>
      </c>
    </row>
    <row r="3" spans="1:41" x14ac:dyDescent="0.25">
      <c r="A3" s="1">
        <v>43131</v>
      </c>
      <c r="B3" s="1"/>
      <c r="C3" s="13">
        <f>LN('ESG FOND NOK '!B4/'ESG FOND NOK '!B3)</f>
        <v>-8.5587338437626889E-3</v>
      </c>
      <c r="D3" s="13">
        <f>LN('ESG FOND NOK '!C4/'ESG FOND NOK '!C3)</f>
        <v>-2.8749670551187365E-2</v>
      </c>
      <c r="E3" s="13">
        <f>LN('ESG FOND NOK '!D4/'ESG FOND NOK '!D3)</f>
        <v>-1.467849772279264E-3</v>
      </c>
      <c r="F3" s="13">
        <f>LN('ESG FOND NOK '!E4/'ESG FOND NOK '!E3)</f>
        <v>-2.5186723865297488E-2</v>
      </c>
      <c r="G3" s="13">
        <f>LN('ESG FOND NOK '!F4/'ESG FOND NOK '!F3)</f>
        <v>-3.1955180822507631E-2</v>
      </c>
      <c r="H3" s="13"/>
      <c r="I3" s="13">
        <f>LN('ESG FOND NOK '!H4/'ESG FOND NOK '!H3)</f>
        <v>-1.7648340775149731E-2</v>
      </c>
      <c r="J3" s="13">
        <f>LN('ESG FOND NOK '!I4/'ESG FOND NOK '!I3)</f>
        <v>-1.4564031184874945E-2</v>
      </c>
      <c r="K3" s="13">
        <f>LN('ESG FOND NOK '!J4/'ESG FOND NOK '!J3)</f>
        <v>-2.8294037259973526E-2</v>
      </c>
      <c r="L3" s="13">
        <f>LN('ESG FOND NOK '!K4/'ESG FOND NOK '!K3)</f>
        <v>8.7868088150741593E-3</v>
      </c>
      <c r="M3" s="13">
        <f>LN('ESG FOND NOK '!L4/'ESG FOND NOK '!L3)</f>
        <v>-2.1335993894730731E-2</v>
      </c>
      <c r="N3" s="13">
        <f>LN('ESG FOND NOK '!M4/'ESG FOND NOK '!M3)</f>
        <v>-1.5605470022904655E-2</v>
      </c>
      <c r="O3" s="13">
        <f>LN('ESG FOND NOK '!N4/'ESG FOND NOK '!N3)</f>
        <v>7.0756734803926857E-2</v>
      </c>
      <c r="Q3" s="15">
        <f t="shared" ref="Q3:Q34" si="0">C3-$AC3</f>
        <v>-1.0072900510429356E-2</v>
      </c>
      <c r="R3" s="15">
        <f t="shared" ref="R3:R34" si="1">D3-$AC3</f>
        <v>-3.0263837217854032E-2</v>
      </c>
      <c r="S3" s="15">
        <f t="shared" ref="S3:S34" si="2">E3-$AC3</f>
        <v>-2.9820164389459305E-3</v>
      </c>
      <c r="T3" s="15">
        <f t="shared" ref="T3:T34" si="3">F3-$AC3</f>
        <v>-2.6700890531964155E-2</v>
      </c>
      <c r="U3" s="15">
        <f t="shared" ref="U3:U34" si="4">G3-$AC3</f>
        <v>-3.3469347489174295E-2</v>
      </c>
      <c r="V3" s="15"/>
      <c r="W3" s="15">
        <f t="shared" ref="W3:W34" si="5">I3-$AC3</f>
        <v>-1.9162507441816398E-2</v>
      </c>
      <c r="X3" s="15">
        <f t="shared" ref="X3:X34" si="6">J3-$AC3</f>
        <v>-1.607819785154161E-2</v>
      </c>
      <c r="Y3" s="15">
        <f t="shared" ref="Y3:Y34" si="7">K3-$AC3</f>
        <v>-2.9808203926640194E-2</v>
      </c>
      <c r="Z3" s="15">
        <f t="shared" ref="Z3:Z34" si="8">L3-$AC3</f>
        <v>7.2726421484074931E-3</v>
      </c>
      <c r="AA3" s="15">
        <f t="shared" ref="AA3:AA34" si="9">M3-$AC3</f>
        <v>-2.2850160561397399E-2</v>
      </c>
      <c r="AB3" s="15">
        <f t="shared" ref="AB3:AB34" si="10">N3-$AC3</f>
        <v>-1.7119636689571321E-2</v>
      </c>
      <c r="AC3" s="17">
        <v>1.5141666666666665E-3</v>
      </c>
      <c r="AE3" s="15">
        <f>AI3-$AC3</f>
        <v>2.7947857484742038E-2</v>
      </c>
      <c r="AF3" s="15">
        <f>AJ3-$AC3</f>
        <v>5.3565031887799701E-2</v>
      </c>
      <c r="AG3" s="15">
        <f>AK3-$AC3</f>
        <v>-1.0309498756210018E-2</v>
      </c>
      <c r="AI3" s="169">
        <v>2.9462024151408705E-2</v>
      </c>
      <c r="AJ3" s="169">
        <v>5.5079198554466365E-2</v>
      </c>
      <c r="AK3" s="169">
        <v>-8.7953320895433514E-3</v>
      </c>
    </row>
    <row r="4" spans="1:41" x14ac:dyDescent="0.25">
      <c r="A4" s="1">
        <v>43159</v>
      </c>
      <c r="B4" s="1"/>
      <c r="C4" s="13">
        <f>LN('ESG FOND NOK '!B5/'ESG FOND NOK '!B4)</f>
        <v>-8.4481677852293168E-3</v>
      </c>
      <c r="D4" s="13">
        <f>LN('ESG FOND NOK '!C5/'ESG FOND NOK '!C4)</f>
        <v>-2.8292526719053208E-2</v>
      </c>
      <c r="E4" s="13">
        <f>LN('ESG FOND NOK '!D5/'ESG FOND NOK '!D4)</f>
        <v>-2.9544480300091155E-2</v>
      </c>
      <c r="F4" s="13">
        <f>LN('ESG FOND NOK '!E5/'ESG FOND NOK '!E4)</f>
        <v>-1.8785715024153906E-2</v>
      </c>
      <c r="G4" s="13">
        <f>LN('ESG FOND NOK '!F5/'ESG FOND NOK '!F4)</f>
        <v>-1.6477383640326911E-2</v>
      </c>
      <c r="H4" s="13"/>
      <c r="I4" s="13">
        <f>LN('ESG FOND NOK '!H5/'ESG FOND NOK '!H4)</f>
        <v>-1.4422870756309299E-2</v>
      </c>
      <c r="J4" s="13">
        <f>LN('ESG FOND NOK '!I5/'ESG FOND NOK '!I4)</f>
        <v>-1.4966581947757103E-2</v>
      </c>
      <c r="K4" s="13">
        <f>LN('ESG FOND NOK '!J5/'ESG FOND NOK '!J4)</f>
        <v>-2.7724053364865428E-2</v>
      </c>
      <c r="L4" s="13">
        <f>LN('ESG FOND NOK '!K5/'ESG FOND NOK '!K4)</f>
        <v>-1.0197799093849883E-2</v>
      </c>
      <c r="M4" s="13">
        <f>LN('ESG FOND NOK '!L5/'ESG FOND NOK '!L4)</f>
        <v>-6.6177229757185914E-3</v>
      </c>
      <c r="N4" s="13">
        <f>LN('ESG FOND NOK '!M5/'ESG FOND NOK '!M4)</f>
        <v>4.8346730431386925E-3</v>
      </c>
      <c r="O4" s="13">
        <f>LN('ESG FOND NOK '!N5/'ESG FOND NOK '!N4)</f>
        <v>-5.1577391063500809E-2</v>
      </c>
      <c r="Q4" s="15">
        <f t="shared" si="0"/>
        <v>-1.0080667785229317E-2</v>
      </c>
      <c r="R4" s="15">
        <f t="shared" si="1"/>
        <v>-2.9925026719053206E-2</v>
      </c>
      <c r="S4" s="15">
        <f t="shared" si="2"/>
        <v>-3.1176980300091153E-2</v>
      </c>
      <c r="T4" s="15">
        <f t="shared" si="3"/>
        <v>-2.0418215024153905E-2</v>
      </c>
      <c r="U4" s="15">
        <f t="shared" si="4"/>
        <v>-1.810988364032691E-2</v>
      </c>
      <c r="V4" s="15"/>
      <c r="W4" s="15">
        <f t="shared" si="5"/>
        <v>-1.6055370756309299E-2</v>
      </c>
      <c r="X4" s="15">
        <f t="shared" si="6"/>
        <v>-1.6599081947757104E-2</v>
      </c>
      <c r="Y4" s="15">
        <f t="shared" si="7"/>
        <v>-2.9356553364865427E-2</v>
      </c>
      <c r="Z4" s="15">
        <f t="shared" si="8"/>
        <v>-1.1830299093849883E-2</v>
      </c>
      <c r="AA4" s="15">
        <f t="shared" si="9"/>
        <v>-8.2502229757185908E-3</v>
      </c>
      <c r="AB4" s="15">
        <f t="shared" si="10"/>
        <v>3.2021730431386923E-3</v>
      </c>
      <c r="AC4" s="17">
        <v>1.6325000000000001E-3</v>
      </c>
      <c r="AE4" s="15">
        <f>AI4-$AC4</f>
        <v>-2.4158821617739135E-2</v>
      </c>
      <c r="AF4" s="15">
        <f t="shared" ref="AF4:AF63" si="11">AJ4-$AC4</f>
        <v>-4.4133468494997892E-2</v>
      </c>
      <c r="AG4" s="15">
        <f t="shared" ref="AG4:AG63" si="12">AK4-$AC4</f>
        <v>5.7107291265285597E-3</v>
      </c>
      <c r="AI4" s="169">
        <v>-2.2526321617739136E-2</v>
      </c>
      <c r="AJ4" s="169">
        <v>-4.250096849499789E-2</v>
      </c>
      <c r="AK4" s="169">
        <v>7.3432291265285599E-3</v>
      </c>
    </row>
    <row r="5" spans="1:41" x14ac:dyDescent="0.25">
      <c r="A5" s="1">
        <v>43189</v>
      </c>
      <c r="B5" s="1"/>
      <c r="C5" s="13">
        <f>LN('ESG FOND NOK '!B6/'ESG FOND NOK '!B5)</f>
        <v>-3.8350564361937081E-2</v>
      </c>
      <c r="D5" s="13">
        <f>LN('ESG FOND NOK '!C6/'ESG FOND NOK '!C5)</f>
        <v>5.8813920989578012E-4</v>
      </c>
      <c r="E5" s="13">
        <f>LN('ESG FOND NOK '!D6/'ESG FOND NOK '!D5)</f>
        <v>-2.6173586139659318E-2</v>
      </c>
      <c r="F5" s="13">
        <f>LN('ESG FOND NOK '!E6/'ESG FOND NOK '!E5)</f>
        <v>-3.4421160271040405E-2</v>
      </c>
      <c r="G5" s="13">
        <f>LN('ESG FOND NOK '!F6/'ESG FOND NOK '!F5)</f>
        <v>-4.4290312929290256E-3</v>
      </c>
      <c r="H5" s="13"/>
      <c r="I5" s="13">
        <f>LN('ESG FOND NOK '!H6/'ESG FOND NOK '!H5)</f>
        <v>-4.0571141918732956E-2</v>
      </c>
      <c r="J5" s="13">
        <f>LN('ESG FOND NOK '!I6/'ESG FOND NOK '!I5)</f>
        <v>-3.7405372091244858E-2</v>
      </c>
      <c r="K5" s="13">
        <f>LN('ESG FOND NOK '!J6/'ESG FOND NOK '!J5)</f>
        <v>-1.8725583102232071E-2</v>
      </c>
      <c r="L5" s="13">
        <f>LN('ESG FOND NOK '!K6/'ESG FOND NOK '!K5)</f>
        <v>-3.2690465767643055E-2</v>
      </c>
      <c r="M5" s="13">
        <f>LN('ESG FOND NOK '!L6/'ESG FOND NOK '!L5)</f>
        <v>-1.5613823596933699E-2</v>
      </c>
      <c r="N5" s="13">
        <f>LN('ESG FOND NOK '!M6/'ESG FOND NOK '!M5)</f>
        <v>-1.6053181504973917E-2</v>
      </c>
      <c r="O5" s="13">
        <f>LN('ESG FOND NOK '!N6/'ESG FOND NOK '!N5)</f>
        <v>5.2502175346425151E-2</v>
      </c>
      <c r="Q5" s="15">
        <f t="shared" si="0"/>
        <v>-3.9920564361937083E-2</v>
      </c>
      <c r="R5" s="15">
        <f t="shared" si="1"/>
        <v>-9.8186079010421988E-4</v>
      </c>
      <c r="S5" s="15">
        <f t="shared" si="2"/>
        <v>-2.7743586139659316E-2</v>
      </c>
      <c r="T5" s="15">
        <f t="shared" si="3"/>
        <v>-3.5991160271040407E-2</v>
      </c>
      <c r="U5" s="15">
        <f t="shared" si="4"/>
        <v>-5.9990312929290258E-3</v>
      </c>
      <c r="V5" s="15"/>
      <c r="W5" s="15">
        <f t="shared" si="5"/>
        <v>-4.2141141918732958E-2</v>
      </c>
      <c r="X5" s="15">
        <f t="shared" si="6"/>
        <v>-3.897537209124486E-2</v>
      </c>
      <c r="Y5" s="15">
        <f t="shared" si="7"/>
        <v>-2.0295583102232069E-2</v>
      </c>
      <c r="Z5" s="15">
        <f t="shared" si="8"/>
        <v>-3.4260465767643057E-2</v>
      </c>
      <c r="AA5" s="15">
        <f t="shared" si="9"/>
        <v>-1.7183823596933698E-2</v>
      </c>
      <c r="AB5" s="15">
        <f t="shared" si="10"/>
        <v>-1.7623181504973915E-2</v>
      </c>
      <c r="AC5" s="17">
        <v>1.57E-3</v>
      </c>
      <c r="AE5" s="15">
        <f>AI5-$AC5</f>
        <v>9.2354919361933453E-3</v>
      </c>
      <c r="AF5" s="15">
        <f t="shared" si="11"/>
        <v>-2.2597072759440985E-2</v>
      </c>
      <c r="AG5" s="15">
        <f t="shared" si="12"/>
        <v>-2.3169332522343173E-2</v>
      </c>
      <c r="AI5" s="169">
        <v>1.0805491936193345E-2</v>
      </c>
      <c r="AJ5" s="169">
        <v>-2.1027072759440987E-2</v>
      </c>
      <c r="AK5" s="169">
        <v>-2.1599332522343175E-2</v>
      </c>
    </row>
    <row r="6" spans="1:41" x14ac:dyDescent="0.25">
      <c r="A6" s="1">
        <v>43220</v>
      </c>
      <c r="B6" s="1"/>
      <c r="C6" s="13">
        <f>LN('ESG FOND NOK '!B7/'ESG FOND NOK '!B6)</f>
        <v>3.7889373559130843E-2</v>
      </c>
      <c r="D6" s="13">
        <f>LN('ESG FOND NOK '!C7/'ESG FOND NOK '!C6)</f>
        <v>8.7577406525358864E-2</v>
      </c>
      <c r="E6" s="13">
        <f>LN('ESG FOND NOK '!D7/'ESG FOND NOK '!D6)</f>
        <v>4.5808956517512038E-2</v>
      </c>
      <c r="F6" s="13">
        <f>LN('ESG FOND NOK '!E7/'ESG FOND NOK '!E6)</f>
        <v>1.6011411436717769E-2</v>
      </c>
      <c r="G6" s="13">
        <f>LN('ESG FOND NOK '!F7/'ESG FOND NOK '!F6)</f>
        <v>1.2433907981440229E-2</v>
      </c>
      <c r="H6" s="13"/>
      <c r="I6" s="13">
        <f>LN('ESG FOND NOK '!H7/'ESG FOND NOK '!H6)</f>
        <v>3.7603922704119767E-2</v>
      </c>
      <c r="J6" s="13">
        <f>LN('ESG FOND NOK '!I7/'ESG FOND NOK '!I6)</f>
        <v>4.4312250398170674E-2</v>
      </c>
      <c r="K6" s="13">
        <f>LN('ESG FOND NOK '!J7/'ESG FOND NOK '!J6)</f>
        <v>4.2067589646312166E-2</v>
      </c>
      <c r="L6" s="13">
        <f>LN('ESG FOND NOK '!K7/'ESG FOND NOK '!K6)</f>
        <v>7.4729165675473372E-2</v>
      </c>
      <c r="M6" s="13">
        <f>LN('ESG FOND NOK '!L7/'ESG FOND NOK '!L6)</f>
        <v>3.1960925278663295E-2</v>
      </c>
      <c r="N6" s="13">
        <f>LN('ESG FOND NOK '!M7/'ESG FOND NOK '!M6)</f>
        <v>4.404962641820058E-2</v>
      </c>
      <c r="O6" s="13">
        <f>LN('ESG FOND NOK '!N7/'ESG FOND NOK '!N6)</f>
        <v>5.4853426250895919E-2</v>
      </c>
      <c r="Q6" s="15">
        <f t="shared" si="0"/>
        <v>3.6325206892464178E-2</v>
      </c>
      <c r="R6" s="15">
        <f t="shared" si="1"/>
        <v>8.6013239858692192E-2</v>
      </c>
      <c r="S6" s="15">
        <f t="shared" si="2"/>
        <v>4.4244789850845373E-2</v>
      </c>
      <c r="T6" s="15">
        <f t="shared" si="3"/>
        <v>1.4447244770051102E-2</v>
      </c>
      <c r="U6" s="15">
        <f t="shared" si="4"/>
        <v>1.0869741314773562E-2</v>
      </c>
      <c r="V6" s="15"/>
      <c r="W6" s="15">
        <f t="shared" si="5"/>
        <v>3.6039756037453102E-2</v>
      </c>
      <c r="X6" s="15">
        <f t="shared" si="6"/>
        <v>4.2748083731504009E-2</v>
      </c>
      <c r="Y6" s="15">
        <f t="shared" si="7"/>
        <v>4.0503422979645501E-2</v>
      </c>
      <c r="Z6" s="15">
        <f t="shared" si="8"/>
        <v>7.31649990088067E-2</v>
      </c>
      <c r="AA6" s="15">
        <f t="shared" si="9"/>
        <v>3.039675861199663E-2</v>
      </c>
      <c r="AB6" s="15">
        <f t="shared" si="10"/>
        <v>4.2485459751533915E-2</v>
      </c>
      <c r="AC6" s="17">
        <v>1.5641666666666666E-3</v>
      </c>
      <c r="AE6" s="15">
        <f>AI6-$AC6</f>
        <v>4.0955004587575124E-2</v>
      </c>
      <c r="AF6" s="15">
        <f t="shared" si="11"/>
        <v>8.4990777068462715E-3</v>
      </c>
      <c r="AG6" s="15">
        <f t="shared" si="12"/>
        <v>6.7513920758815668E-2</v>
      </c>
      <c r="AI6" s="169">
        <v>4.2519171254241789E-2</v>
      </c>
      <c r="AJ6" s="169">
        <v>1.0063244373512938E-2</v>
      </c>
      <c r="AK6" s="169">
        <v>6.907808742548234E-2</v>
      </c>
    </row>
    <row r="7" spans="1:41" x14ac:dyDescent="0.25">
      <c r="A7" s="1">
        <v>43251</v>
      </c>
      <c r="B7" s="1"/>
      <c r="C7" s="13">
        <f>LN('ESG FOND NOK '!B8/'ESG FOND NOK '!B7)</f>
        <v>1.973207347579679E-2</v>
      </c>
      <c r="D7" s="13">
        <f>LN('ESG FOND NOK '!C8/'ESG FOND NOK '!C7)</f>
        <v>6.7962894270970367E-2</v>
      </c>
      <c r="E7" s="13">
        <f>LN('ESG FOND NOK '!D8/'ESG FOND NOK '!D7)</f>
        <v>-9.0441036165483431E-3</v>
      </c>
      <c r="F7" s="13">
        <f>LN('ESG FOND NOK '!E8/'ESG FOND NOK '!E7)</f>
        <v>2.5746679629582062E-2</v>
      </c>
      <c r="G7" s="13">
        <f>LN('ESG FOND NOK '!F8/'ESG FOND NOK '!F7)</f>
        <v>2.407927815833534E-2</v>
      </c>
      <c r="H7" s="13"/>
      <c r="I7" s="13">
        <f>LN('ESG FOND NOK '!H8/'ESG FOND NOK '!H7)</f>
        <v>2.2932872727455918E-2</v>
      </c>
      <c r="J7" s="13">
        <f>LN('ESG FOND NOK '!I8/'ESG FOND NOK '!I7)</f>
        <v>2.525734666440084E-2</v>
      </c>
      <c r="K7" s="13">
        <f>LN('ESG FOND NOK '!J8/'ESG FOND NOK '!J7)</f>
        <v>3.3454038101024354E-2</v>
      </c>
      <c r="L7" s="13">
        <f>LN('ESG FOND NOK '!K8/'ESG FOND NOK '!K7)</f>
        <v>2.7400329400906594E-2</v>
      </c>
      <c r="M7" s="13">
        <f>LN('ESG FOND NOK '!L8/'ESG FOND NOK '!L7)</f>
        <v>6.3726837694441669E-3</v>
      </c>
      <c r="N7" s="13">
        <f>LN('ESG FOND NOK '!M8/'ESG FOND NOK '!M7)</f>
        <v>-2.7468893263288144E-3</v>
      </c>
      <c r="O7" s="13">
        <f>LN('ESG FOND NOK '!N8/'ESG FOND NOK '!N7)</f>
        <v>-2.2416511568585491E-2</v>
      </c>
      <c r="Q7" s="15">
        <f t="shared" si="0"/>
        <v>1.8265406809130122E-2</v>
      </c>
      <c r="R7" s="15">
        <f t="shared" si="1"/>
        <v>6.6496227604303695E-2</v>
      </c>
      <c r="S7" s="15">
        <f t="shared" si="2"/>
        <v>-1.051077028321501E-2</v>
      </c>
      <c r="T7" s="15">
        <f t="shared" si="3"/>
        <v>2.4280012962915393E-2</v>
      </c>
      <c r="U7" s="15">
        <f t="shared" si="4"/>
        <v>2.2612611491668672E-2</v>
      </c>
      <c r="V7" s="15"/>
      <c r="W7" s="15">
        <f t="shared" si="5"/>
        <v>2.146620606078925E-2</v>
      </c>
      <c r="X7" s="15">
        <f t="shared" si="6"/>
        <v>2.3790679997734172E-2</v>
      </c>
      <c r="Y7" s="15">
        <f t="shared" si="7"/>
        <v>3.1987371434357689E-2</v>
      </c>
      <c r="Z7" s="15">
        <f t="shared" si="8"/>
        <v>2.5933662734239925E-2</v>
      </c>
      <c r="AA7" s="15">
        <f t="shared" si="9"/>
        <v>4.9060171027775004E-3</v>
      </c>
      <c r="AB7" s="15">
        <f t="shared" si="10"/>
        <v>-4.2135559929954809E-3</v>
      </c>
      <c r="AC7" s="17">
        <v>1.4666666666666667E-3</v>
      </c>
      <c r="AE7" s="15">
        <f>AI7-$AC7</f>
        <v>-1.922864286151334E-2</v>
      </c>
      <c r="AF7" s="15">
        <f t="shared" si="11"/>
        <v>6.4205358162457388E-4</v>
      </c>
      <c r="AG7" s="15">
        <f t="shared" si="12"/>
        <v>1.8776287593566796E-2</v>
      </c>
      <c r="AI7" s="169">
        <v>-1.7761976194846672E-2</v>
      </c>
      <c r="AJ7" s="169">
        <v>2.1087202482912406E-3</v>
      </c>
      <c r="AK7" s="169">
        <v>2.0242954260233464E-2</v>
      </c>
    </row>
    <row r="8" spans="1:41" x14ac:dyDescent="0.25">
      <c r="A8" s="1">
        <v>43280</v>
      </c>
      <c r="B8" s="1"/>
      <c r="C8" s="13">
        <f>LN('ESG FOND NOK '!B9/'ESG FOND NOK '!B8)</f>
        <v>-1.8072781059694617E-2</v>
      </c>
      <c r="D8" s="13">
        <f>LN('ESG FOND NOK '!C9/'ESG FOND NOK '!C8)</f>
        <v>-7.3544639099341585E-2</v>
      </c>
      <c r="E8" s="13">
        <f>LN('ESG FOND NOK '!D9/'ESG FOND NOK '!D8)</f>
        <v>-2.8547879798682799E-2</v>
      </c>
      <c r="F8" s="13">
        <f>LN('ESG FOND NOK '!E9/'ESG FOND NOK '!E8)</f>
        <v>-2.2662901273486181E-2</v>
      </c>
      <c r="G8" s="13">
        <f>LN('ESG FOND NOK '!F9/'ESG FOND NOK '!F8)</f>
        <v>-3.0121358372485224E-2</v>
      </c>
      <c r="H8" s="13"/>
      <c r="I8" s="13">
        <f>LN('ESG FOND NOK '!H9/'ESG FOND NOK '!H8)</f>
        <v>-5.2602037502732582E-3</v>
      </c>
      <c r="J8" s="13">
        <f>LN('ESG FOND NOK '!I9/'ESG FOND NOK '!I8)</f>
        <v>-2.6336118386945445E-3</v>
      </c>
      <c r="K8" s="13">
        <f>LN('ESG FOND NOK '!J9/'ESG FOND NOK '!J8)</f>
        <v>-4.6716584231555981E-2</v>
      </c>
      <c r="L8" s="13">
        <f>LN('ESG FOND NOK '!K9/'ESG FOND NOK '!K8)</f>
        <v>-1.0250653766543298E-3</v>
      </c>
      <c r="M8" s="13">
        <f>LN('ESG FOND NOK '!L9/'ESG FOND NOK '!L8)</f>
        <v>-2.3190794832968181E-2</v>
      </c>
      <c r="N8" s="13">
        <f>LN('ESG FOND NOK '!M9/'ESG FOND NOK '!M8)</f>
        <v>-3.6446104612833513E-3</v>
      </c>
      <c r="O8" s="13">
        <f>LN('ESG FOND NOK '!N9/'ESG FOND NOK '!N8)</f>
        <v>0.10065145885625368</v>
      </c>
      <c r="Q8" s="15">
        <f t="shared" si="0"/>
        <v>-1.9569447726361284E-2</v>
      </c>
      <c r="R8" s="15">
        <f t="shared" si="1"/>
        <v>-7.5041305766008246E-2</v>
      </c>
      <c r="S8" s="15">
        <f t="shared" si="2"/>
        <v>-3.0044546465349466E-2</v>
      </c>
      <c r="T8" s="15">
        <f t="shared" si="3"/>
        <v>-2.4159567940152848E-2</v>
      </c>
      <c r="U8" s="15">
        <f t="shared" si="4"/>
        <v>-3.1618025039151891E-2</v>
      </c>
      <c r="V8" s="15"/>
      <c r="W8" s="15">
        <f t="shared" si="5"/>
        <v>-6.7568704169399252E-3</v>
      </c>
      <c r="X8" s="15">
        <f t="shared" si="6"/>
        <v>-4.1302785053612115E-3</v>
      </c>
      <c r="Y8" s="15">
        <f t="shared" si="7"/>
        <v>-4.8213250898222648E-2</v>
      </c>
      <c r="Z8" s="15">
        <f t="shared" si="8"/>
        <v>-2.5217320433209966E-3</v>
      </c>
      <c r="AA8" s="15">
        <f t="shared" si="9"/>
        <v>-2.4687461499634848E-2</v>
      </c>
      <c r="AB8" s="15">
        <f t="shared" si="10"/>
        <v>-5.1412771279500183E-3</v>
      </c>
      <c r="AC8" s="17">
        <v>1.4966666666666668E-3</v>
      </c>
      <c r="AE8" s="15">
        <f>AI8-$AC8</f>
        <v>-9.237614592678417E-2</v>
      </c>
      <c r="AF8" s="15">
        <f t="shared" si="11"/>
        <v>-6.5261629964794877E-3</v>
      </c>
      <c r="AG8" s="15">
        <f t="shared" si="12"/>
        <v>-6.8828300808391595E-5</v>
      </c>
      <c r="AI8" s="169">
        <v>-9.087947926011751E-2</v>
      </c>
      <c r="AJ8" s="169">
        <v>-5.0294963298128208E-3</v>
      </c>
      <c r="AK8" s="169">
        <v>1.4278383658582752E-3</v>
      </c>
    </row>
    <row r="9" spans="1:41" x14ac:dyDescent="0.25">
      <c r="A9" s="1">
        <v>43312</v>
      </c>
      <c r="B9" s="1"/>
      <c r="C9" s="13">
        <f>LN('ESG FOND NOK '!B10/'ESG FOND NOK '!B9)</f>
        <v>2.8958588704945828E-2</v>
      </c>
      <c r="D9" s="13">
        <f>LN('ESG FOND NOK '!C10/'ESG FOND NOK '!C9)</f>
        <v>6.0429881572748124E-2</v>
      </c>
      <c r="E9" s="13">
        <f>LN('ESG FOND NOK '!D10/'ESG FOND NOK '!D9)</f>
        <v>2.6009058377379678E-2</v>
      </c>
      <c r="F9" s="13">
        <f>LN('ESG FOND NOK '!E10/'ESG FOND NOK '!E9)</f>
        <v>7.0616603384541414E-3</v>
      </c>
      <c r="G9" s="13">
        <f>LN('ESG FOND NOK '!F10/'ESG FOND NOK '!F9)</f>
        <v>4.0134286572085238E-2</v>
      </c>
      <c r="H9" s="13">
        <f>LN('ESG FOND NOK '!G10/'ESG FOND NOK '!G9)</f>
        <v>3.3321497431091793E-2</v>
      </c>
      <c r="I9" s="13">
        <f>LN('ESG FOND NOK '!H10/'ESG FOND NOK '!H9)</f>
        <v>3.3342595966217629E-2</v>
      </c>
      <c r="J9" s="13">
        <f>LN('ESG FOND NOK '!I10/'ESG FOND NOK '!I9)</f>
        <v>3.0978305248108136E-2</v>
      </c>
      <c r="K9" s="13">
        <f>LN('ESG FOND NOK '!J10/'ESG FOND NOK '!J9)</f>
        <v>1.5425109919361919E-2</v>
      </c>
      <c r="L9" s="13">
        <f>LN('ESG FOND NOK '!K10/'ESG FOND NOK '!K9)</f>
        <v>1.7566121429227976E-3</v>
      </c>
      <c r="M9" s="13">
        <f>LN('ESG FOND NOK '!L10/'ESG FOND NOK '!L9)</f>
        <v>1.9778609108868233E-2</v>
      </c>
      <c r="N9" s="13">
        <f>LN('ESG FOND NOK '!M10/'ESG FOND NOK '!M9)</f>
        <v>3.008866952348695E-2</v>
      </c>
      <c r="O9" s="13">
        <f>LN('ESG FOND NOK '!N10/'ESG FOND NOK '!N9)</f>
        <v>-5.9167491094903518E-2</v>
      </c>
      <c r="Q9" s="15">
        <f t="shared" si="0"/>
        <v>2.7386922038279162E-2</v>
      </c>
      <c r="R9" s="15">
        <f t="shared" si="1"/>
        <v>5.8858214906081459E-2</v>
      </c>
      <c r="S9" s="15">
        <f t="shared" si="2"/>
        <v>2.4437391710713012E-2</v>
      </c>
      <c r="T9" s="15">
        <f t="shared" si="3"/>
        <v>5.4899936717874749E-3</v>
      </c>
      <c r="U9" s="15">
        <f t="shared" si="4"/>
        <v>3.8562619905418573E-2</v>
      </c>
      <c r="V9" s="15">
        <f t="shared" ref="V9:V40" si="13">H9-$AC9</f>
        <v>3.1749830764425127E-2</v>
      </c>
      <c r="W9" s="15">
        <f t="shared" si="5"/>
        <v>3.1770929299550964E-2</v>
      </c>
      <c r="X9" s="15">
        <f t="shared" si="6"/>
        <v>2.940663858144147E-2</v>
      </c>
      <c r="Y9" s="15">
        <f t="shared" si="7"/>
        <v>1.3853443252695254E-2</v>
      </c>
      <c r="Z9" s="15">
        <f t="shared" si="8"/>
        <v>1.8494547625613105E-4</v>
      </c>
      <c r="AA9" s="15">
        <f t="shared" si="9"/>
        <v>1.8206942442201567E-2</v>
      </c>
      <c r="AB9" s="15">
        <f t="shared" si="10"/>
        <v>2.8517002856820284E-2</v>
      </c>
      <c r="AC9" s="17">
        <v>1.5716666666666665E-3</v>
      </c>
      <c r="AE9" s="15">
        <f t="shared" ref="AE9:AE63" si="14">AI9-$AC9</f>
        <v>3.9506535661290053E-2</v>
      </c>
      <c r="AF9" s="15">
        <f t="shared" si="11"/>
        <v>2.8454990675791297E-2</v>
      </c>
      <c r="AG9" s="15">
        <f t="shared" si="12"/>
        <v>2.0308798504774083E-2</v>
      </c>
      <c r="AI9" s="169">
        <v>4.1078202327956718E-2</v>
      </c>
      <c r="AJ9" s="169">
        <v>3.0026657342457963E-2</v>
      </c>
      <c r="AK9" s="169">
        <v>2.1880465171440749E-2</v>
      </c>
    </row>
    <row r="10" spans="1:41" x14ac:dyDescent="0.25">
      <c r="A10" s="1">
        <v>43343</v>
      </c>
      <c r="B10" s="1"/>
      <c r="C10" s="13">
        <f>LN('ESG FOND NOK '!B11/'ESG FOND NOK '!B10)</f>
        <v>3.2397199516909093E-2</v>
      </c>
      <c r="D10" s="13">
        <f>LN('ESG FOND NOK '!C11/'ESG FOND NOK '!C10)</f>
        <v>2.1523081698409274E-2</v>
      </c>
      <c r="E10" s="13">
        <f>LN('ESG FOND NOK '!D11/'ESG FOND NOK '!D10)</f>
        <v>5.0992115505945484E-3</v>
      </c>
      <c r="F10" s="13">
        <f>LN('ESG FOND NOK '!E11/'ESG FOND NOK '!E10)</f>
        <v>3.8322513134163745E-2</v>
      </c>
      <c r="G10" s="13">
        <f>LN('ESG FOND NOK '!F11/'ESG FOND NOK '!F10)</f>
        <v>2.5109802105472444E-2</v>
      </c>
      <c r="H10" s="13">
        <f>LN('ESG FOND NOK '!G11/'ESG FOND NOK '!G10)</f>
        <v>3.9232000960380452E-2</v>
      </c>
      <c r="I10" s="13">
        <f>LN('ESG FOND NOK '!H11/'ESG FOND NOK '!H10)</f>
        <v>4.2096459872551208E-2</v>
      </c>
      <c r="J10" s="13">
        <f>LN('ESG FOND NOK '!I11/'ESG FOND NOK '!I10)</f>
        <v>4.0261139042238998E-2</v>
      </c>
      <c r="K10" s="13">
        <f>LN('ESG FOND NOK '!J11/'ESG FOND NOK '!J10)</f>
        <v>5.4781166757327778E-3</v>
      </c>
      <c r="L10" s="13">
        <f>LN('ESG FOND NOK '!K11/'ESG FOND NOK '!K10)</f>
        <v>1.1632546835828496E-2</v>
      </c>
      <c r="M10" s="13">
        <f>LN('ESG FOND NOK '!L11/'ESG FOND NOK '!L10)</f>
        <v>3.0432879193549294E-2</v>
      </c>
      <c r="N10" s="13">
        <f>LN('ESG FOND NOK '!M11/'ESG FOND NOK '!M10)</f>
        <v>1.0744011554681339E-2</v>
      </c>
      <c r="O10" s="13">
        <f>LN('ESG FOND NOK '!N11/'ESG FOND NOK '!N10)</f>
        <v>-1.2885677207109419E-3</v>
      </c>
      <c r="Q10" s="15">
        <f t="shared" si="0"/>
        <v>3.0922199516909093E-2</v>
      </c>
      <c r="R10" s="15">
        <f t="shared" si="1"/>
        <v>2.0048081698409274E-2</v>
      </c>
      <c r="S10" s="15">
        <f t="shared" si="2"/>
        <v>3.6242115505945487E-3</v>
      </c>
      <c r="T10" s="15">
        <f t="shared" si="3"/>
        <v>3.6847513134163748E-2</v>
      </c>
      <c r="U10" s="15">
        <f t="shared" si="4"/>
        <v>2.3634802105472443E-2</v>
      </c>
      <c r="V10" s="15">
        <f t="shared" si="13"/>
        <v>3.7757000960380455E-2</v>
      </c>
      <c r="W10" s="15">
        <f t="shared" si="5"/>
        <v>4.062145987255121E-2</v>
      </c>
      <c r="X10" s="15">
        <f t="shared" si="6"/>
        <v>3.8786139042239001E-2</v>
      </c>
      <c r="Y10" s="15">
        <f t="shared" si="7"/>
        <v>4.003116675732778E-3</v>
      </c>
      <c r="Z10" s="15">
        <f t="shared" si="8"/>
        <v>1.0157546835828495E-2</v>
      </c>
      <c r="AA10" s="15">
        <f t="shared" si="9"/>
        <v>2.8957879193549294E-2</v>
      </c>
      <c r="AB10" s="15">
        <f t="shared" si="10"/>
        <v>9.2690115546813379E-3</v>
      </c>
      <c r="AC10" s="17">
        <v>1.475E-3</v>
      </c>
      <c r="AE10" s="15">
        <f t="shared" si="14"/>
        <v>-4.5208452055871338E-2</v>
      </c>
      <c r="AF10" s="15">
        <f t="shared" si="11"/>
        <v>6.7954799410439868E-3</v>
      </c>
      <c r="AG10" s="15">
        <f t="shared" si="12"/>
        <v>9.4024049050947835E-3</v>
      </c>
      <c r="AI10" s="169">
        <v>-4.3733452055871341E-2</v>
      </c>
      <c r="AJ10" s="169">
        <v>8.2704799410439865E-3</v>
      </c>
      <c r="AK10" s="169">
        <v>1.0877404905094784E-2</v>
      </c>
    </row>
    <row r="11" spans="1:41" x14ac:dyDescent="0.25">
      <c r="A11" s="1">
        <v>43371</v>
      </c>
      <c r="B11" s="1"/>
      <c r="C11" s="13">
        <f>LN('ESG FOND NOK '!B12/'ESG FOND NOK '!B11)</f>
        <v>-3.6072520762238817E-2</v>
      </c>
      <c r="D11" s="13">
        <f>LN('ESG FOND NOK '!C12/'ESG FOND NOK '!C11)</f>
        <v>-5.522928271904453E-2</v>
      </c>
      <c r="E11" s="13">
        <f>LN('ESG FOND NOK '!D12/'ESG FOND NOK '!D11)</f>
        <v>-3.0492304864515238E-2</v>
      </c>
      <c r="F11" s="13">
        <f>LN('ESG FOND NOK '!E12/'ESG FOND NOK '!E11)</f>
        <v>-3.3964363773311974E-2</v>
      </c>
      <c r="G11" s="13">
        <f>LN('ESG FOND NOK '!F12/'ESG FOND NOK '!F11)</f>
        <v>-4.1302614859399817E-2</v>
      </c>
      <c r="H11" s="13">
        <f>LN('ESG FOND NOK '!G12/'ESG FOND NOK '!G11)</f>
        <v>-2.3700723901430996E-2</v>
      </c>
      <c r="I11" s="13">
        <f>LN('ESG FOND NOK '!H12/'ESG FOND NOK '!H11)</f>
        <v>-2.2433158347041651E-2</v>
      </c>
      <c r="J11" s="13">
        <f>LN('ESG FOND NOK '!I12/'ESG FOND NOK '!I11)</f>
        <v>-2.1051607472319888E-2</v>
      </c>
      <c r="K11" s="13">
        <f>LN('ESG FOND NOK '!J12/'ESG FOND NOK '!J11)</f>
        <v>-6.4460771617839821E-2</v>
      </c>
      <c r="L11" s="13">
        <f>LN('ESG FOND NOK '!K12/'ESG FOND NOK '!K11)</f>
        <v>-2.3204706963985241E-2</v>
      </c>
      <c r="M11" s="13">
        <f>LN('ESG FOND NOK '!L12/'ESG FOND NOK '!L11)</f>
        <v>-2.3069753428510541E-2</v>
      </c>
      <c r="N11" s="13">
        <f>LN('ESG FOND NOK '!M12/'ESG FOND NOK '!M11)</f>
        <v>1.5608086807580477E-2</v>
      </c>
      <c r="O11" s="13">
        <f>LN('ESG FOND NOK '!N12/'ESG FOND NOK '!N11)</f>
        <v>4.8244238128849856E-2</v>
      </c>
      <c r="Q11" s="15">
        <f t="shared" si="0"/>
        <v>-3.768502076223882E-2</v>
      </c>
      <c r="R11" s="15">
        <f t="shared" si="1"/>
        <v>-5.6841782719044533E-2</v>
      </c>
      <c r="S11" s="15">
        <f t="shared" si="2"/>
        <v>-3.2104804864515238E-2</v>
      </c>
      <c r="T11" s="15">
        <f t="shared" si="3"/>
        <v>-3.5576863773311977E-2</v>
      </c>
      <c r="U11" s="15">
        <f t="shared" si="4"/>
        <v>-4.2915114859399819E-2</v>
      </c>
      <c r="V11" s="15">
        <f t="shared" si="13"/>
        <v>-2.5313223901430995E-2</v>
      </c>
      <c r="W11" s="15">
        <f t="shared" si="5"/>
        <v>-2.404565834704165E-2</v>
      </c>
      <c r="X11" s="15">
        <f t="shared" si="6"/>
        <v>-2.2664107472319887E-2</v>
      </c>
      <c r="Y11" s="15">
        <f t="shared" si="7"/>
        <v>-6.6073271617839824E-2</v>
      </c>
      <c r="Z11" s="15">
        <f t="shared" si="8"/>
        <v>-2.481720696398524E-2</v>
      </c>
      <c r="AA11" s="15">
        <f t="shared" si="9"/>
        <v>-2.4682253428510541E-2</v>
      </c>
      <c r="AB11" s="15">
        <f t="shared" si="10"/>
        <v>1.3995586807580477E-2</v>
      </c>
      <c r="AC11" s="17">
        <v>1.6125E-3</v>
      </c>
      <c r="AE11" s="15">
        <f t="shared" si="14"/>
        <v>-1.5212554644021881E-2</v>
      </c>
      <c r="AF11" s="15">
        <f t="shared" si="11"/>
        <v>3.1381027585977985E-3</v>
      </c>
      <c r="AG11" s="15">
        <f t="shared" si="12"/>
        <v>3.0117297213875908E-2</v>
      </c>
      <c r="AI11" s="169">
        <v>-1.3600054644021881E-2</v>
      </c>
      <c r="AJ11" s="169">
        <v>4.7506027585977988E-3</v>
      </c>
      <c r="AK11" s="169">
        <v>3.1729797213875907E-2</v>
      </c>
    </row>
    <row r="12" spans="1:41" x14ac:dyDescent="0.25">
      <c r="A12" s="1">
        <v>43404</v>
      </c>
      <c r="B12" s="1"/>
      <c r="C12" s="13">
        <f>LN('ESG FOND NOK '!B13/'ESG FOND NOK '!B12)</f>
        <v>-6.6174344222308057E-2</v>
      </c>
      <c r="D12" s="13">
        <f>LN('ESG FOND NOK '!C13/'ESG FOND NOK '!C12)</f>
        <v>-6.0511091783041308E-2</v>
      </c>
      <c r="E12" s="13">
        <f>LN('ESG FOND NOK '!D13/'ESG FOND NOK '!D12)</f>
        <v>-6.1250816064781437E-2</v>
      </c>
      <c r="F12" s="13">
        <f>LN('ESG FOND NOK '!E13/'ESG FOND NOK '!E12)</f>
        <v>-4.7648083696439192E-2</v>
      </c>
      <c r="G12" s="13">
        <f>LN('ESG FOND NOK '!F13/'ESG FOND NOK '!F12)</f>
        <v>-6.0825649158355685E-2</v>
      </c>
      <c r="H12" s="13">
        <f>LN('ESG FOND NOK '!G13/'ESG FOND NOK '!G12)</f>
        <v>-4.1797715999090074E-2</v>
      </c>
      <c r="I12" s="13">
        <f>LN('ESG FOND NOK '!H13/'ESG FOND NOK '!H12)</f>
        <v>-4.9808903701521232E-2</v>
      </c>
      <c r="J12" s="13">
        <f>LN('ESG FOND NOK '!I13/'ESG FOND NOK '!I12)</f>
        <v>-4.828004609629985E-2</v>
      </c>
      <c r="K12" s="13">
        <f>LN('ESG FOND NOK '!J13/'ESG FOND NOK '!J12)</f>
        <v>-8.2604801578081755E-2</v>
      </c>
      <c r="L12" s="13">
        <f>LN('ESG FOND NOK '!K13/'ESG FOND NOK '!K12)</f>
        <v>-6.9271212505820592E-2</v>
      </c>
      <c r="M12" s="13">
        <f>LN('ESG FOND NOK '!L13/'ESG FOND NOK '!L12)</f>
        <v>-7.2141860509094158E-2</v>
      </c>
      <c r="N12" s="13">
        <f>LN('ESG FOND NOK '!M13/'ESG FOND NOK '!M12)</f>
        <v>-3.1463653784623027E-2</v>
      </c>
      <c r="O12" s="13">
        <f>LN('ESG FOND NOK '!N13/'ESG FOND NOK '!N12)</f>
        <v>-0.11473308398261095</v>
      </c>
      <c r="Q12" s="15">
        <f t="shared" si="0"/>
        <v>-6.7794344222308053E-2</v>
      </c>
      <c r="R12" s="15">
        <f t="shared" si="1"/>
        <v>-6.2131091783041312E-2</v>
      </c>
      <c r="S12" s="15">
        <f t="shared" si="2"/>
        <v>-6.287081606478144E-2</v>
      </c>
      <c r="T12" s="15">
        <f t="shared" si="3"/>
        <v>-4.9268083696439188E-2</v>
      </c>
      <c r="U12" s="15">
        <f t="shared" si="4"/>
        <v>-6.2445649158355682E-2</v>
      </c>
      <c r="V12" s="15">
        <f t="shared" si="13"/>
        <v>-4.341771599909007E-2</v>
      </c>
      <c r="W12" s="15">
        <f t="shared" si="5"/>
        <v>-5.1428903701521228E-2</v>
      </c>
      <c r="X12" s="15">
        <f t="shared" si="6"/>
        <v>-4.9900046096299847E-2</v>
      </c>
      <c r="Y12" s="15">
        <f t="shared" si="7"/>
        <v>-8.4224801578081751E-2</v>
      </c>
      <c r="Z12" s="15">
        <f t="shared" si="8"/>
        <v>-7.0891212505820589E-2</v>
      </c>
      <c r="AA12" s="15">
        <f t="shared" si="9"/>
        <v>-7.3761860509094154E-2</v>
      </c>
      <c r="AB12" s="15">
        <f t="shared" si="10"/>
        <v>-3.3083653784623024E-2</v>
      </c>
      <c r="AC12" s="17">
        <v>1.6199999999999999E-3</v>
      </c>
      <c r="AE12" s="15">
        <f t="shared" si="14"/>
        <v>-5.7401313779579882E-2</v>
      </c>
      <c r="AF12" s="15">
        <f t="shared" si="11"/>
        <v>-7.9278232074938809E-2</v>
      </c>
      <c r="AG12" s="15">
        <f t="shared" si="12"/>
        <v>-5.2242627153239699E-2</v>
      </c>
      <c r="AI12" s="169">
        <v>-5.5781313779579886E-2</v>
      </c>
      <c r="AJ12" s="169">
        <v>-7.7658232074938813E-2</v>
      </c>
      <c r="AK12" s="169">
        <v>-5.0622627153239702E-2</v>
      </c>
    </row>
    <row r="13" spans="1:41" x14ac:dyDescent="0.25">
      <c r="A13" s="1">
        <v>43434</v>
      </c>
      <c r="B13" s="1"/>
      <c r="C13" s="13">
        <f>LN('ESG FOND NOK '!B14/'ESG FOND NOK '!B13)</f>
        <v>4.5485828459583023E-2</v>
      </c>
      <c r="D13" s="13">
        <f>LN('ESG FOND NOK '!C14/'ESG FOND NOK '!C13)</f>
        <v>3.1618343681699052E-2</v>
      </c>
      <c r="E13" s="13">
        <f>LN('ESG FOND NOK '!D14/'ESG FOND NOK '!D13)</f>
        <v>5.4678949211722123E-3</v>
      </c>
      <c r="F13" s="13">
        <f>LN('ESG FOND NOK '!E14/'ESG FOND NOK '!E13)</f>
        <v>3.4858879740002187E-2</v>
      </c>
      <c r="G13" s="13">
        <f>LN('ESG FOND NOK '!F14/'ESG FOND NOK '!F13)</f>
        <v>5.7925317443573439E-2</v>
      </c>
      <c r="H13" s="13">
        <f>LN('ESG FOND NOK '!G14/'ESG FOND NOK '!G13)</f>
        <v>3.9869446986649494E-2</v>
      </c>
      <c r="I13" s="13">
        <f>LN('ESG FOND NOK '!H14/'ESG FOND NOK '!H13)</f>
        <v>4.3357268420032534E-2</v>
      </c>
      <c r="J13" s="13">
        <f>LN('ESG FOND NOK '!I14/'ESG FOND NOK '!I13)</f>
        <v>3.5573173643665218E-2</v>
      </c>
      <c r="K13" s="13">
        <f>LN('ESG FOND NOK '!J14/'ESG FOND NOK '!J13)</f>
        <v>7.0485037891647007E-2</v>
      </c>
      <c r="L13" s="13">
        <f>LN('ESG FOND NOK '!K14/'ESG FOND NOK '!K13)</f>
        <v>2.0197421611917434E-2</v>
      </c>
      <c r="M13" s="13">
        <f>LN('ESG FOND NOK '!L14/'ESG FOND NOK '!L13)</f>
        <v>2.559127738883309E-2</v>
      </c>
      <c r="N13" s="13">
        <f>LN('ESG FOND NOK '!M14/'ESG FOND NOK '!M13)</f>
        <v>2.1567189000221282E-2</v>
      </c>
      <c r="O13" s="13">
        <f>LN('ESG FOND NOK '!N14/'ESG FOND NOK '!N13)</f>
        <v>-0.24869302301805254</v>
      </c>
      <c r="Q13" s="15">
        <f t="shared" si="0"/>
        <v>4.3969161792916357E-2</v>
      </c>
      <c r="R13" s="15">
        <f t="shared" si="1"/>
        <v>3.0101677015032385E-2</v>
      </c>
      <c r="S13" s="15">
        <f t="shared" si="2"/>
        <v>3.9512282545055453E-3</v>
      </c>
      <c r="T13" s="15">
        <f t="shared" si="3"/>
        <v>3.3342213073335521E-2</v>
      </c>
      <c r="U13" s="15">
        <f t="shared" si="4"/>
        <v>5.6408650776906773E-2</v>
      </c>
      <c r="V13" s="15">
        <f t="shared" si="13"/>
        <v>3.8352780319982828E-2</v>
      </c>
      <c r="W13" s="15">
        <f t="shared" si="5"/>
        <v>4.1840601753365868E-2</v>
      </c>
      <c r="X13" s="15">
        <f t="shared" si="6"/>
        <v>3.4056506976998552E-2</v>
      </c>
      <c r="Y13" s="15">
        <f t="shared" si="7"/>
        <v>6.896837122498034E-2</v>
      </c>
      <c r="Z13" s="15">
        <f t="shared" si="8"/>
        <v>1.8680754945250767E-2</v>
      </c>
      <c r="AA13" s="15">
        <f t="shared" si="9"/>
        <v>2.4074610722166424E-2</v>
      </c>
      <c r="AB13" s="15">
        <f t="shared" si="10"/>
        <v>2.0050522333554616E-2</v>
      </c>
      <c r="AC13" s="17">
        <v>1.5166666666666668E-3</v>
      </c>
      <c r="AE13" s="15">
        <f t="shared" si="14"/>
        <v>9.7549275174089844E-2</v>
      </c>
      <c r="AF13" s="15">
        <f t="shared" si="11"/>
        <v>1.3470046261583466E-2</v>
      </c>
      <c r="AG13" s="15">
        <f t="shared" si="12"/>
        <v>-2.9023219790929256E-2</v>
      </c>
      <c r="AI13" s="169">
        <v>9.9065941840756511E-2</v>
      </c>
      <c r="AJ13" s="169">
        <v>1.4986712928250132E-2</v>
      </c>
      <c r="AK13" s="169">
        <v>-2.7506553124262589E-2</v>
      </c>
    </row>
    <row r="14" spans="1:41" x14ac:dyDescent="0.25">
      <c r="A14" s="1">
        <v>43465</v>
      </c>
      <c r="B14" s="1"/>
      <c r="C14" s="13">
        <f>LN('ESG FOND NOK '!B15/'ESG FOND NOK '!B14)</f>
        <v>-7.1438589914257875E-2</v>
      </c>
      <c r="D14" s="13">
        <f>LN('ESG FOND NOK '!C15/'ESG FOND NOK '!C14)</f>
        <v>-0.10422853232245317</v>
      </c>
      <c r="E14" s="13">
        <f>LN('ESG FOND NOK '!D15/'ESG FOND NOK '!D14)</f>
        <v>-5.4696477996397118E-2</v>
      </c>
      <c r="F14" s="13">
        <f>LN('ESG FOND NOK '!E15/'ESG FOND NOK '!E14)</f>
        <v>-7.2501757602616193E-2</v>
      </c>
      <c r="G14" s="13">
        <f>LN('ESG FOND NOK '!F15/'ESG FOND NOK '!F14)</f>
        <v>-7.0260234725007226E-2</v>
      </c>
      <c r="H14" s="13">
        <f>LN('ESG FOND NOK '!G15/'ESG FOND NOK '!G14)</f>
        <v>-7.2224159770142335E-2</v>
      </c>
      <c r="I14" s="13">
        <f>LN('ESG FOND NOK '!H15/'ESG FOND NOK '!H14)</f>
        <v>-7.3278509597870869E-2</v>
      </c>
      <c r="J14" s="13">
        <f>LN('ESG FOND NOK '!I15/'ESG FOND NOK '!I14)</f>
        <v>-7.1893757883709636E-2</v>
      </c>
      <c r="K14" s="13">
        <f>LN('ESG FOND NOK '!J15/'ESG FOND NOK '!J14)</f>
        <v>-8.379947939088403E-2</v>
      </c>
      <c r="L14" s="13">
        <f>LN('ESG FOND NOK '!K15/'ESG FOND NOK '!K14)</f>
        <v>-3.4249923043078466E-2</v>
      </c>
      <c r="M14" s="13">
        <f>LN('ESG FOND NOK '!L15/'ESG FOND NOK '!L14)</f>
        <v>-2.2000255992900782E-2</v>
      </c>
      <c r="N14" s="13">
        <f>LN('ESG FOND NOK '!M15/'ESG FOND NOK '!M14)</f>
        <v>-5.4860917099684811E-2</v>
      </c>
      <c r="O14" s="13">
        <f>LN('ESG FOND NOK '!N15/'ESG FOND NOK '!N14)</f>
        <v>-0.12090492705760339</v>
      </c>
      <c r="Q14" s="15">
        <f t="shared" si="0"/>
        <v>-7.2913589914257879E-2</v>
      </c>
      <c r="R14" s="15">
        <f t="shared" si="1"/>
        <v>-0.10570353232245318</v>
      </c>
      <c r="S14" s="15">
        <f t="shared" si="2"/>
        <v>-5.6171477996397115E-2</v>
      </c>
      <c r="T14" s="15">
        <f t="shared" si="3"/>
        <v>-7.3976757602616197E-2</v>
      </c>
      <c r="U14" s="15">
        <f t="shared" si="4"/>
        <v>-7.173523472500723E-2</v>
      </c>
      <c r="V14" s="15">
        <f t="shared" si="13"/>
        <v>-7.3699159770142339E-2</v>
      </c>
      <c r="W14" s="15">
        <f t="shared" si="5"/>
        <v>-7.4753509597870874E-2</v>
      </c>
      <c r="X14" s="15">
        <f t="shared" si="6"/>
        <v>-7.336875788370964E-2</v>
      </c>
      <c r="Y14" s="15">
        <f t="shared" si="7"/>
        <v>-8.5274479390884034E-2</v>
      </c>
      <c r="Z14" s="15">
        <f t="shared" si="8"/>
        <v>-3.5724923043078463E-2</v>
      </c>
      <c r="AA14" s="15">
        <f t="shared" si="9"/>
        <v>-2.3475255992900783E-2</v>
      </c>
      <c r="AB14" s="15">
        <f t="shared" si="10"/>
        <v>-5.6335917099684808E-2</v>
      </c>
      <c r="AC14" s="17">
        <v>1.475E-3</v>
      </c>
      <c r="AE14" s="15">
        <f t="shared" si="14"/>
        <v>-6.7952608882113713E-2</v>
      </c>
      <c r="AF14" s="15">
        <f t="shared" si="11"/>
        <v>-7.4077563969482868E-2</v>
      </c>
      <c r="AG14" s="15">
        <f t="shared" si="12"/>
        <v>-7.7782139860521377E-2</v>
      </c>
      <c r="AI14" s="169">
        <v>-6.6477608882113709E-2</v>
      </c>
      <c r="AJ14" s="169">
        <v>-7.2602563969482864E-2</v>
      </c>
      <c r="AK14" s="169">
        <v>-7.6307139860521372E-2</v>
      </c>
    </row>
    <row r="15" spans="1:41" x14ac:dyDescent="0.25">
      <c r="A15" s="1">
        <v>43496</v>
      </c>
      <c r="B15" s="1"/>
      <c r="C15" s="13">
        <f>LN('ESG FOND NOK '!B16/'ESG FOND NOK '!B15)</f>
        <v>3.7116466919451689E-2</v>
      </c>
      <c r="D15" s="13">
        <f>LN('ESG FOND NOK '!C16/'ESG FOND NOK '!C15)</f>
        <v>0.12299103300571632</v>
      </c>
      <c r="E15" s="13">
        <f>LN('ESG FOND NOK '!D16/'ESG FOND NOK '!D15)</f>
        <v>3.0706858494668678E-2</v>
      </c>
      <c r="F15" s="13">
        <f>LN('ESG FOND NOK '!E16/'ESG FOND NOK '!E15)</f>
        <v>5.5871306961113407E-2</v>
      </c>
      <c r="G15" s="13">
        <f>LN('ESG FOND NOK '!F16/'ESG FOND NOK '!F15)</f>
        <v>6.115719236030296E-2</v>
      </c>
      <c r="H15" s="13">
        <f>LN('ESG FOND NOK '!G16/'ESG FOND NOK '!G15)</f>
        <v>4.3540288311023446E-2</v>
      </c>
      <c r="I15" s="13">
        <f>LN('ESG FOND NOK '!H16/'ESG FOND NOK '!H15)</f>
        <v>4.6216587554913577E-2</v>
      </c>
      <c r="J15" s="13">
        <f>LN('ESG FOND NOK '!I16/'ESG FOND NOK '!I15)</f>
        <v>4.4905879393028814E-2</v>
      </c>
      <c r="K15" s="13">
        <f>LN('ESG FOND NOK '!J16/'ESG FOND NOK '!J15)</f>
        <v>8.4130769769928643E-2</v>
      </c>
      <c r="L15" s="13">
        <f>LN('ESG FOND NOK '!K16/'ESG FOND NOK '!K15)</f>
        <v>2.7284513864791086E-2</v>
      </c>
      <c r="M15" s="13">
        <f>LN('ESG FOND NOK '!L16/'ESG FOND NOK '!L15)</f>
        <v>1.6364267182840637E-2</v>
      </c>
      <c r="N15" s="13">
        <f>LN('ESG FOND NOK '!M16/'ESG FOND NOK '!M15)</f>
        <v>3.3380582661553977E-2</v>
      </c>
      <c r="O15" s="13">
        <f>LN('ESG FOND NOK '!N16/'ESG FOND NOK '!N15)</f>
        <v>0.17554036244624135</v>
      </c>
      <c r="Q15" s="15">
        <f t="shared" si="0"/>
        <v>3.5675633586118354E-2</v>
      </c>
      <c r="R15" s="15">
        <f t="shared" si="1"/>
        <v>0.12155019967238298</v>
      </c>
      <c r="S15" s="15">
        <f t="shared" si="2"/>
        <v>2.9266025161335345E-2</v>
      </c>
      <c r="T15" s="15">
        <f t="shared" si="3"/>
        <v>5.4430473627780071E-2</v>
      </c>
      <c r="U15" s="15">
        <f t="shared" si="4"/>
        <v>5.9716359026969625E-2</v>
      </c>
      <c r="V15" s="15">
        <f t="shared" si="13"/>
        <v>4.2099454977690111E-2</v>
      </c>
      <c r="W15" s="15">
        <f t="shared" si="5"/>
        <v>4.4775754221580241E-2</v>
      </c>
      <c r="X15" s="15">
        <f t="shared" si="6"/>
        <v>4.3465046059695478E-2</v>
      </c>
      <c r="Y15" s="15">
        <f t="shared" si="7"/>
        <v>8.2689936436595307E-2</v>
      </c>
      <c r="Z15" s="15">
        <f t="shared" si="8"/>
        <v>2.5843680531457754E-2</v>
      </c>
      <c r="AA15" s="15">
        <f t="shared" si="9"/>
        <v>1.4923433849507303E-2</v>
      </c>
      <c r="AB15" s="15">
        <f t="shared" si="10"/>
        <v>3.1939749328220642E-2</v>
      </c>
      <c r="AC15" s="17">
        <v>1.4408333333333332E-3</v>
      </c>
      <c r="AE15" s="15">
        <f t="shared" si="14"/>
        <v>0.13423148906908311</v>
      </c>
      <c r="AF15" s="15">
        <f t="shared" si="11"/>
        <v>7.4841618889427891E-2</v>
      </c>
      <c r="AG15" s="15">
        <f t="shared" si="12"/>
        <v>4.4094647860434481E-2</v>
      </c>
      <c r="AI15" s="169">
        <v>0.13567232240241645</v>
      </c>
      <c r="AJ15" s="169">
        <v>7.6282452222761227E-2</v>
      </c>
      <c r="AK15" s="169">
        <v>4.5535481193767817E-2</v>
      </c>
    </row>
    <row r="16" spans="1:41" x14ac:dyDescent="0.25">
      <c r="A16" s="1">
        <v>43524</v>
      </c>
      <c r="B16" s="1"/>
      <c r="C16" s="13">
        <f>LN('ESG FOND NOK '!B17/'ESG FOND NOK '!B16)</f>
        <v>4.1812110512987402E-2</v>
      </c>
      <c r="D16" s="13">
        <f>LN('ESG FOND NOK '!C17/'ESG FOND NOK '!C16)</f>
        <v>5.9185469308869053E-2</v>
      </c>
      <c r="E16" s="13">
        <f>LN('ESG FOND NOK '!D17/'ESG FOND NOK '!D16)</f>
        <v>4.4760251383539507E-2</v>
      </c>
      <c r="F16" s="13">
        <f>LN('ESG FOND NOK '!E17/'ESG FOND NOK '!E16)</f>
        <v>5.8984086165269185E-2</v>
      </c>
      <c r="G16" s="13">
        <f>LN('ESG FOND NOK '!F17/'ESG FOND NOK '!F16)</f>
        <v>6.0415373829683192E-2</v>
      </c>
      <c r="H16" s="13">
        <f>LN('ESG FOND NOK '!G17/'ESG FOND NOK '!G16)</f>
        <v>4.4576977649483512E-2</v>
      </c>
      <c r="I16" s="13">
        <f>LN('ESG FOND NOK '!H17/'ESG FOND NOK '!H16)</f>
        <v>4.3025162879832796E-2</v>
      </c>
      <c r="J16" s="13">
        <f>LN('ESG FOND NOK '!I17/'ESG FOND NOK '!I16)</f>
        <v>4.3061902840363216E-2</v>
      </c>
      <c r="K16" s="13">
        <f>LN('ESG FOND NOK '!J17/'ESG FOND NOK '!J16)</f>
        <v>5.0066971379515664E-2</v>
      </c>
      <c r="L16" s="13">
        <f>LN('ESG FOND NOK '!K17/'ESG FOND NOK '!K16)</f>
        <v>4.2033508007076462E-2</v>
      </c>
      <c r="M16" s="13">
        <f>LN('ESG FOND NOK '!L17/'ESG FOND NOK '!L16)</f>
        <v>5.5939264998455099E-2</v>
      </c>
      <c r="N16" s="13">
        <f>LN('ESG FOND NOK '!M17/'ESG FOND NOK '!M16)</f>
        <v>3.532489120881948E-2</v>
      </c>
      <c r="O16" s="13">
        <f>LN('ESG FOND NOK '!N17/'ESG FOND NOK '!N16)</f>
        <v>6.1815911336813002E-2</v>
      </c>
      <c r="Q16" s="15">
        <f t="shared" si="0"/>
        <v>4.0360443846320739E-2</v>
      </c>
      <c r="R16" s="15">
        <f t="shared" si="1"/>
        <v>5.7733802642202389E-2</v>
      </c>
      <c r="S16" s="15">
        <f t="shared" si="2"/>
        <v>4.3308584716872843E-2</v>
      </c>
      <c r="T16" s="15">
        <f t="shared" si="3"/>
        <v>5.7532419498602522E-2</v>
      </c>
      <c r="U16" s="15">
        <f t="shared" si="4"/>
        <v>5.8963707163016528E-2</v>
      </c>
      <c r="V16" s="15">
        <f t="shared" si="13"/>
        <v>4.3125310982816849E-2</v>
      </c>
      <c r="W16" s="15">
        <f t="shared" si="5"/>
        <v>4.1573496213166132E-2</v>
      </c>
      <c r="X16" s="15">
        <f t="shared" si="6"/>
        <v>4.1610236173696552E-2</v>
      </c>
      <c r="Y16" s="15">
        <f t="shared" si="7"/>
        <v>4.8615304712849E-2</v>
      </c>
      <c r="Z16" s="15">
        <f t="shared" si="8"/>
        <v>4.0581841340409798E-2</v>
      </c>
      <c r="AA16" s="15">
        <f t="shared" si="9"/>
        <v>5.4487598331788435E-2</v>
      </c>
      <c r="AB16" s="15">
        <f t="shared" si="10"/>
        <v>3.3873224542152816E-2</v>
      </c>
      <c r="AC16" s="17">
        <v>1.4516666666666669E-3</v>
      </c>
      <c r="AE16" s="15">
        <f t="shared" si="14"/>
        <v>2.5951624239015775E-2</v>
      </c>
      <c r="AF16" s="15">
        <f t="shared" si="11"/>
        <v>2.5385867738084031E-2</v>
      </c>
      <c r="AG16" s="15">
        <f t="shared" si="12"/>
        <v>3.4934468457509749E-2</v>
      </c>
      <c r="AI16" s="169">
        <v>2.7403290905682443E-2</v>
      </c>
      <c r="AJ16" s="169">
        <v>2.6837534404750698E-2</v>
      </c>
      <c r="AK16" s="169">
        <v>3.6386135124176412E-2</v>
      </c>
    </row>
    <row r="17" spans="1:37" x14ac:dyDescent="0.25">
      <c r="A17" s="1">
        <v>43553</v>
      </c>
      <c r="B17" s="1"/>
      <c r="C17" s="13">
        <f>LN('ESG FOND NOK '!B18/'ESG FOND NOK '!B17)</f>
        <v>1.794700287492617E-2</v>
      </c>
      <c r="D17" s="13">
        <f>LN('ESG FOND NOK '!C18/'ESG FOND NOK '!C17)</f>
        <v>-3.1570532611006785E-2</v>
      </c>
      <c r="E17" s="13">
        <f>LN('ESG FOND NOK '!D18/'ESG FOND NOK '!D17)</f>
        <v>7.8805429918263007E-3</v>
      </c>
      <c r="F17" s="13">
        <f>LN('ESG FOND NOK '!E18/'ESG FOND NOK '!E17)</f>
        <v>2.5245093420586388E-2</v>
      </c>
      <c r="G17" s="13">
        <f>LN('ESG FOND NOK '!F18/'ESG FOND NOK '!F17)</f>
        <v>1.1482421075340771E-2</v>
      </c>
      <c r="H17" s="13">
        <f>LN('ESG FOND NOK '!G18/'ESG FOND NOK '!G17)</f>
        <v>2.1053409197832263E-2</v>
      </c>
      <c r="I17" s="13">
        <f>LN('ESG FOND NOK '!H18/'ESG FOND NOK '!H17)</f>
        <v>1.9623932410281483E-2</v>
      </c>
      <c r="J17" s="13">
        <f>LN('ESG FOND NOK '!I18/'ESG FOND NOK '!I17)</f>
        <v>1.9123000354765701E-2</v>
      </c>
      <c r="K17" s="13">
        <f>LN('ESG FOND NOK '!J18/'ESG FOND NOK '!J17)</f>
        <v>-1.115206083303622E-2</v>
      </c>
      <c r="L17" s="13">
        <f>LN('ESG FOND NOK '!K18/'ESG FOND NOK '!K17)</f>
        <v>1.1882706252068652E-2</v>
      </c>
      <c r="M17" s="13">
        <f>LN('ESG FOND NOK '!L18/'ESG FOND NOK '!L17)</f>
        <v>2.6993955907363077E-2</v>
      </c>
      <c r="N17" s="13">
        <f>LN('ESG FOND NOK '!M18/'ESG FOND NOK '!M17)</f>
        <v>4.7672904239104046E-3</v>
      </c>
      <c r="O17" s="13">
        <f>LN('ESG FOND NOK '!N18/'ESG FOND NOK '!N17)</f>
        <v>4.9771689938418774E-2</v>
      </c>
      <c r="Q17" s="15">
        <f t="shared" si="0"/>
        <v>1.658700287492617E-2</v>
      </c>
      <c r="R17" s="15">
        <f t="shared" si="1"/>
        <v>-3.2930532611006785E-2</v>
      </c>
      <c r="S17" s="15">
        <f t="shared" si="2"/>
        <v>6.5205429918263006E-3</v>
      </c>
      <c r="T17" s="15">
        <f t="shared" si="3"/>
        <v>2.3885093420586388E-2</v>
      </c>
      <c r="U17" s="15">
        <f t="shared" si="4"/>
        <v>1.0122421075340771E-2</v>
      </c>
      <c r="V17" s="15">
        <f t="shared" si="13"/>
        <v>1.9693409197832263E-2</v>
      </c>
      <c r="W17" s="15">
        <f t="shared" si="5"/>
        <v>1.8263932410281482E-2</v>
      </c>
      <c r="X17" s="15">
        <f t="shared" si="6"/>
        <v>1.77630003547657E-2</v>
      </c>
      <c r="Y17" s="15">
        <f t="shared" si="7"/>
        <v>-1.251206083303622E-2</v>
      </c>
      <c r="Z17" s="15">
        <f t="shared" si="8"/>
        <v>1.0522706252068652E-2</v>
      </c>
      <c r="AA17" s="15">
        <f t="shared" si="9"/>
        <v>2.5633955907363077E-2</v>
      </c>
      <c r="AB17" s="15">
        <f t="shared" si="10"/>
        <v>3.4072904239104045E-3</v>
      </c>
      <c r="AC17" s="17">
        <v>1.3599999999999999E-3</v>
      </c>
      <c r="AE17" s="15">
        <f t="shared" si="14"/>
        <v>2.7644226773779106E-3</v>
      </c>
      <c r="AF17" s="15">
        <f t="shared" si="11"/>
        <v>1.1751677029010716E-2</v>
      </c>
      <c r="AG17" s="15">
        <f t="shared" si="12"/>
        <v>-4.8075371876849361E-4</v>
      </c>
      <c r="AI17" s="169">
        <v>4.1244226773779107E-3</v>
      </c>
      <c r="AJ17" s="169">
        <v>1.3111677029010716E-2</v>
      </c>
      <c r="AK17" s="169">
        <v>8.7924628123150627E-4</v>
      </c>
    </row>
    <row r="18" spans="1:37" x14ac:dyDescent="0.25">
      <c r="A18" s="1">
        <v>43585</v>
      </c>
      <c r="B18" s="1"/>
      <c r="C18" s="13">
        <f>LN('ESG FOND NOK '!B19/'ESG FOND NOK '!B18)</f>
        <v>2.8808757932935407E-2</v>
      </c>
      <c r="D18" s="13">
        <f>LN('ESG FOND NOK '!C19/'ESG FOND NOK '!C18)</f>
        <v>4.2502028976379877E-2</v>
      </c>
      <c r="E18" s="13">
        <f>LN('ESG FOND NOK '!D19/'ESG FOND NOK '!D18)</f>
        <v>3.3786866200471138E-2</v>
      </c>
      <c r="F18" s="13">
        <f>LN('ESG FOND NOK '!E19/'ESG FOND NOK '!E18)</f>
        <v>3.5454031193187151E-2</v>
      </c>
      <c r="G18" s="13">
        <f>LN('ESG FOND NOK '!F19/'ESG FOND NOK '!F18)</f>
        <v>3.9139175650651073E-2</v>
      </c>
      <c r="H18" s="13">
        <f>LN('ESG FOND NOK '!G19/'ESG FOND NOK '!G18)</f>
        <v>4.0107453582386342E-2</v>
      </c>
      <c r="I18" s="13">
        <f>LN('ESG FOND NOK '!H19/'ESG FOND NOK '!H18)</f>
        <v>4.1047526473016703E-2</v>
      </c>
      <c r="J18" s="13">
        <f>LN('ESG FOND NOK '!I19/'ESG FOND NOK '!I18)</f>
        <v>3.8810841086179444E-2</v>
      </c>
      <c r="K18" s="13">
        <f>LN('ESG FOND NOK '!J19/'ESG FOND NOK '!J18)</f>
        <v>5.3651286955065686E-2</v>
      </c>
      <c r="L18" s="13">
        <f>LN('ESG FOND NOK '!K19/'ESG FOND NOK '!K18)</f>
        <v>2.9703225662476157E-2</v>
      </c>
      <c r="M18" s="13">
        <f>LN('ESG FOND NOK '!L19/'ESG FOND NOK '!L18)</f>
        <v>1.6360914414551977E-2</v>
      </c>
      <c r="N18" s="13">
        <f>LN('ESG FOND NOK '!M19/'ESG FOND NOK '!M18)</f>
        <v>2.4723138086794817E-2</v>
      </c>
      <c r="O18" s="13">
        <f>LN('ESG FOND NOK '!N19/'ESG FOND NOK '!N18)</f>
        <v>6.0800666101807344E-2</v>
      </c>
      <c r="Q18" s="15">
        <f t="shared" si="0"/>
        <v>2.7346257932935408E-2</v>
      </c>
      <c r="R18" s="15">
        <f t="shared" si="1"/>
        <v>4.1039528976379878E-2</v>
      </c>
      <c r="S18" s="15">
        <f t="shared" si="2"/>
        <v>3.232436620047114E-2</v>
      </c>
      <c r="T18" s="15">
        <f t="shared" si="3"/>
        <v>3.3991531193187152E-2</v>
      </c>
      <c r="U18" s="15">
        <f t="shared" si="4"/>
        <v>3.7676675650651074E-2</v>
      </c>
      <c r="V18" s="15">
        <f t="shared" si="13"/>
        <v>3.8644953582386343E-2</v>
      </c>
      <c r="W18" s="15">
        <f t="shared" si="5"/>
        <v>3.9585026473016705E-2</v>
      </c>
      <c r="X18" s="15">
        <f t="shared" si="6"/>
        <v>3.7348341086179446E-2</v>
      </c>
      <c r="Y18" s="15">
        <f t="shared" si="7"/>
        <v>5.2188786955065687E-2</v>
      </c>
      <c r="Z18" s="15">
        <f t="shared" si="8"/>
        <v>2.8240725662476159E-2</v>
      </c>
      <c r="AA18" s="15">
        <f t="shared" si="9"/>
        <v>1.4898414414551977E-2</v>
      </c>
      <c r="AB18" s="15">
        <f t="shared" si="10"/>
        <v>2.3260638086794818E-2</v>
      </c>
      <c r="AC18" s="17">
        <v>1.4625E-3</v>
      </c>
      <c r="AE18" s="15">
        <f t="shared" si="14"/>
        <v>3.7713144118993125E-2</v>
      </c>
      <c r="AF18" s="15">
        <f t="shared" si="11"/>
        <v>3.2257389541511645E-2</v>
      </c>
      <c r="AG18" s="15">
        <f t="shared" si="12"/>
        <v>1.7722825351876432E-2</v>
      </c>
      <c r="AI18" s="169">
        <v>3.9175644118993123E-2</v>
      </c>
      <c r="AJ18" s="169">
        <v>3.3719889541511644E-2</v>
      </c>
      <c r="AK18" s="169">
        <v>1.918532535187643E-2</v>
      </c>
    </row>
    <row r="19" spans="1:37" x14ac:dyDescent="0.25">
      <c r="A19" s="1">
        <v>43616</v>
      </c>
      <c r="B19" s="1"/>
      <c r="C19" s="13">
        <f>LN('ESG FOND NOK '!B20/'ESG FOND NOK '!B19)</f>
        <v>-1.8228530319540553E-2</v>
      </c>
      <c r="D19" s="13">
        <f>LN('ESG FOND NOK '!C20/'ESG FOND NOK '!C19)</f>
        <v>-0.13612067696609798</v>
      </c>
      <c r="E19" s="13">
        <f>LN('ESG FOND NOK '!D20/'ESG FOND NOK '!D19)</f>
        <v>-4.4671178633882168E-2</v>
      </c>
      <c r="F19" s="13">
        <f>LN('ESG FOND NOK '!E20/'ESG FOND NOK '!E19)</f>
        <v>-3.4722435367231713E-2</v>
      </c>
      <c r="G19" s="13">
        <f>LN('ESG FOND NOK '!F20/'ESG FOND NOK '!F19)</f>
        <v>-4.6331736270328022E-2</v>
      </c>
      <c r="H19" s="13">
        <f>LN('ESG FOND NOK '!G20/'ESG FOND NOK '!G19)</f>
        <v>-4.4301504187047133E-2</v>
      </c>
      <c r="I19" s="13">
        <f>LN('ESG FOND NOK '!H20/'ESG FOND NOK '!H19)</f>
        <v>-4.0527144848090474E-2</v>
      </c>
      <c r="J19" s="13">
        <f>LN('ESG FOND NOK '!I20/'ESG FOND NOK '!I19)</f>
        <v>-4.6705954043330902E-2</v>
      </c>
      <c r="K19" s="13">
        <f>LN('ESG FOND NOK '!J20/'ESG FOND NOK '!J19)</f>
        <v>-5.5245522538075888E-2</v>
      </c>
      <c r="L19" s="13">
        <f>LN('ESG FOND NOK '!K20/'ESG FOND NOK '!K19)</f>
        <v>-4.7756778035854396E-2</v>
      </c>
      <c r="M19" s="13">
        <f>LN('ESG FOND NOK '!L20/'ESG FOND NOK '!L19)</f>
        <v>-1.8987632751407097E-2</v>
      </c>
      <c r="N19" s="13">
        <f>LN('ESG FOND NOK '!M20/'ESG FOND NOK '!M19)</f>
        <v>6.3291350516475296E-3</v>
      </c>
      <c r="O19" s="13">
        <f>LN('ESG FOND NOK '!N20/'ESG FOND NOK '!N19)</f>
        <v>-0.17779418976022943</v>
      </c>
      <c r="Q19" s="15">
        <f t="shared" si="0"/>
        <v>-1.9540196986207219E-2</v>
      </c>
      <c r="R19" s="15">
        <f t="shared" si="1"/>
        <v>-0.13743234363276463</v>
      </c>
      <c r="S19" s="15">
        <f t="shared" si="2"/>
        <v>-4.5982845300548837E-2</v>
      </c>
      <c r="T19" s="15">
        <f t="shared" si="3"/>
        <v>-3.6034102033898383E-2</v>
      </c>
      <c r="U19" s="15">
        <f t="shared" si="4"/>
        <v>-4.7643402936994692E-2</v>
      </c>
      <c r="V19" s="15">
        <f t="shared" si="13"/>
        <v>-4.5613170853713803E-2</v>
      </c>
      <c r="W19" s="15">
        <f t="shared" si="5"/>
        <v>-4.1838811514757143E-2</v>
      </c>
      <c r="X19" s="15">
        <f t="shared" si="6"/>
        <v>-4.8017620709997572E-2</v>
      </c>
      <c r="Y19" s="15">
        <f t="shared" si="7"/>
        <v>-5.6557189204742557E-2</v>
      </c>
      <c r="Z19" s="15">
        <f t="shared" si="8"/>
        <v>-4.9068444702521065E-2</v>
      </c>
      <c r="AA19" s="15">
        <f t="shared" si="9"/>
        <v>-2.0299299418073763E-2</v>
      </c>
      <c r="AB19" s="15">
        <f t="shared" si="10"/>
        <v>5.0174683849808629E-3</v>
      </c>
      <c r="AC19" s="17">
        <v>1.3116666666666667E-3</v>
      </c>
      <c r="AE19" s="15">
        <f t="shared" si="14"/>
        <v>-1.4342022757022226E-2</v>
      </c>
      <c r="AF19" s="15">
        <f t="shared" si="11"/>
        <v>-6.1577894111541104E-2</v>
      </c>
      <c r="AG19" s="15">
        <f t="shared" si="12"/>
        <v>-2.7492902873067371E-2</v>
      </c>
      <c r="AI19" s="169">
        <v>-1.303035609035556E-2</v>
      </c>
      <c r="AJ19" s="169">
        <v>-6.0266227444874435E-2</v>
      </c>
      <c r="AK19" s="169">
        <v>-2.6181236206400706E-2</v>
      </c>
    </row>
    <row r="20" spans="1:37" x14ac:dyDescent="0.25">
      <c r="A20" s="1">
        <v>43644</v>
      </c>
      <c r="B20" s="1"/>
      <c r="C20" s="13">
        <f>LN('ESG FOND NOK '!B21/'ESG FOND NOK '!B20)</f>
        <v>2.799397974352141E-2</v>
      </c>
      <c r="D20" s="13">
        <f>LN('ESG FOND NOK '!C21/'ESG FOND NOK '!C20)</f>
        <v>8.5408136413326757E-2</v>
      </c>
      <c r="E20" s="13">
        <f>LN('ESG FOND NOK '!D21/'ESG FOND NOK '!D20)</f>
        <v>3.4893826663864334E-2</v>
      </c>
      <c r="F20" s="13">
        <f>LN('ESG FOND NOK '!E21/'ESG FOND NOK '!E20)</f>
        <v>4.215577873633046E-2</v>
      </c>
      <c r="G20" s="13">
        <f>LN('ESG FOND NOK '!F21/'ESG FOND NOK '!F20)</f>
        <v>5.0459193110288715E-2</v>
      </c>
      <c r="H20" s="13">
        <f>LN('ESG FOND NOK '!G21/'ESG FOND NOK '!G20)</f>
        <v>3.8027395589239323E-2</v>
      </c>
      <c r="I20" s="13">
        <f>LN('ESG FOND NOK '!H21/'ESG FOND NOK '!H20)</f>
        <v>3.9110655005782501E-2</v>
      </c>
      <c r="J20" s="13">
        <f>LN('ESG FOND NOK '!I21/'ESG FOND NOK '!I20)</f>
        <v>3.7307772663486713E-2</v>
      </c>
      <c r="K20" s="13">
        <f>LN('ESG FOND NOK '!J21/'ESG FOND NOK '!J20)</f>
        <v>3.6347130298367981E-2</v>
      </c>
      <c r="L20" s="13">
        <f>LN('ESG FOND NOK '!K21/'ESG FOND NOK '!K20)</f>
        <v>4.3333055862878139E-2</v>
      </c>
      <c r="M20" s="13">
        <f>LN('ESG FOND NOK '!L21/'ESG FOND NOK '!L20)</f>
        <v>3.8694197414676293E-2</v>
      </c>
      <c r="N20" s="13">
        <f>LN('ESG FOND NOK '!M21/'ESG FOND NOK '!M20)</f>
        <v>3.7138747676925873E-3</v>
      </c>
      <c r="O20" s="13">
        <f>LN('ESG FOND NOK '!N21/'ESG FOND NOK '!N20)</f>
        <v>8.5062438543849039E-2</v>
      </c>
      <c r="Q20" s="15">
        <f t="shared" si="0"/>
        <v>2.6778146410188077E-2</v>
      </c>
      <c r="R20" s="15">
        <f t="shared" si="1"/>
        <v>8.4192303079993425E-2</v>
      </c>
      <c r="S20" s="15">
        <f t="shared" si="2"/>
        <v>3.3677993330531002E-2</v>
      </c>
      <c r="T20" s="15">
        <f t="shared" si="3"/>
        <v>4.0939945402997127E-2</v>
      </c>
      <c r="U20" s="15">
        <f t="shared" si="4"/>
        <v>4.9243359776955382E-2</v>
      </c>
      <c r="V20" s="15">
        <f t="shared" si="13"/>
        <v>3.681156225590599E-2</v>
      </c>
      <c r="W20" s="15">
        <f t="shared" si="5"/>
        <v>3.7894821672449168E-2</v>
      </c>
      <c r="X20" s="15">
        <f t="shared" si="6"/>
        <v>3.609193933015338E-2</v>
      </c>
      <c r="Y20" s="15">
        <f t="shared" si="7"/>
        <v>3.5131296965034649E-2</v>
      </c>
      <c r="Z20" s="15">
        <f t="shared" si="8"/>
        <v>4.2117222529544807E-2</v>
      </c>
      <c r="AA20" s="15">
        <f t="shared" si="9"/>
        <v>3.747836408134296E-2</v>
      </c>
      <c r="AB20" s="15">
        <f t="shared" si="10"/>
        <v>2.4980414343592537E-3</v>
      </c>
      <c r="AC20" s="17">
        <v>1.2158333333333333E-3</v>
      </c>
      <c r="AE20" s="15">
        <f t="shared" si="14"/>
        <v>6.7158857782547182E-2</v>
      </c>
      <c r="AF20" s="15">
        <f t="shared" si="11"/>
        <v>6.2647290437403885E-2</v>
      </c>
      <c r="AG20" s="15">
        <f t="shared" si="12"/>
        <v>1.0956679520333029E-2</v>
      </c>
      <c r="AI20" s="169">
        <v>6.8374691115880515E-2</v>
      </c>
      <c r="AJ20" s="169">
        <v>6.3863123770737218E-2</v>
      </c>
      <c r="AK20" s="169">
        <v>1.2172512853666361E-2</v>
      </c>
    </row>
    <row r="21" spans="1:37" x14ac:dyDescent="0.25">
      <c r="A21" s="1">
        <v>43677</v>
      </c>
      <c r="B21" s="1"/>
      <c r="C21" s="13">
        <f>LN('ESG FOND NOK '!B22/'ESG FOND NOK '!B21)</f>
        <v>4.0037373059837338E-2</v>
      </c>
      <c r="D21" s="13">
        <f>LN('ESG FOND NOK '!C22/'ESG FOND NOK '!C21)</f>
        <v>-1.068155493680638E-2</v>
      </c>
      <c r="E21" s="13">
        <f>LN('ESG FOND NOK '!D22/'ESG FOND NOK '!D21)</f>
        <v>1.9450566601823052E-2</v>
      </c>
      <c r="F21" s="13">
        <f>LN('ESG FOND NOK '!E22/'ESG FOND NOK '!E21)</f>
        <v>3.5218242156119225E-2</v>
      </c>
      <c r="G21" s="13">
        <f>LN('ESG FOND NOK '!F22/'ESG FOND NOK '!F21)</f>
        <v>1.1836471942457832E-2</v>
      </c>
      <c r="H21" s="13">
        <f>LN('ESG FOND NOK '!G22/'ESG FOND NOK '!G21)</f>
        <v>3.7500534204346445E-2</v>
      </c>
      <c r="I21" s="13">
        <f>LN('ESG FOND NOK '!H22/'ESG FOND NOK '!H21)</f>
        <v>3.7076139897442108E-2</v>
      </c>
      <c r="J21" s="13">
        <f>LN('ESG FOND NOK '!I22/'ESG FOND NOK '!I21)</f>
        <v>3.4459733985944811E-2</v>
      </c>
      <c r="K21" s="13">
        <f>LN('ESG FOND NOK '!J22/'ESG FOND NOK '!J21)</f>
        <v>2.5879223381048217E-2</v>
      </c>
      <c r="L21" s="13">
        <f>LN('ESG FOND NOK '!K22/'ESG FOND NOK '!K21)</f>
        <v>6.1015346995494336E-3</v>
      </c>
      <c r="M21" s="13">
        <f>LN('ESG FOND NOK '!L22/'ESG FOND NOK '!L21)</f>
        <v>7.4346608047723998E-3</v>
      </c>
      <c r="N21" s="13">
        <f>LN('ESG FOND NOK '!M22/'ESG FOND NOK '!M21)</f>
        <v>4.7433461126081362E-3</v>
      </c>
      <c r="O21" s="13">
        <f>LN('ESG FOND NOK '!N22/'ESG FOND NOK '!N21)</f>
        <v>5.6492489537774805E-3</v>
      </c>
      <c r="Q21" s="15">
        <f t="shared" si="0"/>
        <v>3.8863206393170674E-2</v>
      </c>
      <c r="R21" s="15">
        <f t="shared" si="1"/>
        <v>-1.1855721603473047E-2</v>
      </c>
      <c r="S21" s="15">
        <f t="shared" si="2"/>
        <v>1.8276399935156385E-2</v>
      </c>
      <c r="T21" s="15">
        <f t="shared" si="3"/>
        <v>3.4044075489452562E-2</v>
      </c>
      <c r="U21" s="15">
        <f t="shared" si="4"/>
        <v>1.0662305275791165E-2</v>
      </c>
      <c r="V21" s="15">
        <f t="shared" si="13"/>
        <v>3.6326367537679781E-2</v>
      </c>
      <c r="W21" s="15">
        <f t="shared" si="5"/>
        <v>3.5901973230775444E-2</v>
      </c>
      <c r="X21" s="15">
        <f t="shared" si="6"/>
        <v>3.3285567319278148E-2</v>
      </c>
      <c r="Y21" s="15">
        <f t="shared" si="7"/>
        <v>2.470505671438155E-2</v>
      </c>
      <c r="Z21" s="15">
        <f t="shared" si="8"/>
        <v>4.9273680328827674E-3</v>
      </c>
      <c r="AA21" s="15">
        <f t="shared" si="9"/>
        <v>6.2604941381057336E-3</v>
      </c>
      <c r="AB21" s="15">
        <f t="shared" si="10"/>
        <v>3.5691794459414695E-3</v>
      </c>
      <c r="AC21" s="17">
        <v>1.1741666666666667E-3</v>
      </c>
      <c r="AE21" s="15">
        <f t="shared" si="14"/>
        <v>7.2540904561901268E-3</v>
      </c>
      <c r="AF21" s="15">
        <f t="shared" si="11"/>
        <v>2.0947691988745755E-3</v>
      </c>
      <c r="AG21" s="15">
        <f t="shared" si="12"/>
        <v>-3.4452550442049656E-3</v>
      </c>
      <c r="AI21" s="169">
        <v>8.4282571228567939E-3</v>
      </c>
      <c r="AJ21" s="169">
        <v>3.2689358655412421E-3</v>
      </c>
      <c r="AK21" s="169">
        <v>-2.2710883775382989E-3</v>
      </c>
    </row>
    <row r="22" spans="1:37" x14ac:dyDescent="0.25">
      <c r="A22" s="1">
        <v>43707</v>
      </c>
      <c r="B22" s="1"/>
      <c r="C22" s="13">
        <f>LN('ESG FOND NOK '!B23/'ESG FOND NOK '!B22)</f>
        <v>4.3175663020076943E-2</v>
      </c>
      <c r="D22" s="13">
        <f>LN('ESG FOND NOK '!C23/'ESG FOND NOK '!C22)</f>
        <v>-7.1443750245444457E-2</v>
      </c>
      <c r="E22" s="13">
        <f>LN('ESG FOND NOK '!D23/'ESG FOND NOK '!D22)</f>
        <v>1.3921294898038797E-2</v>
      </c>
      <c r="F22" s="13">
        <f>LN('ESG FOND NOK '!E23/'ESG FOND NOK '!E22)</f>
        <v>8.0477397290558573E-3</v>
      </c>
      <c r="G22" s="13">
        <f>LN('ESG FOND NOK '!F23/'ESG FOND NOK '!F22)</f>
        <v>1.0564960125352378E-2</v>
      </c>
      <c r="H22" s="13">
        <f>LN('ESG FOND NOK '!G23/'ESG FOND NOK '!G22)</f>
        <v>1.9468047636350863E-2</v>
      </c>
      <c r="I22" s="13">
        <f>LN('ESG FOND NOK '!H23/'ESG FOND NOK '!H22)</f>
        <v>1.7995548925043989E-2</v>
      </c>
      <c r="J22" s="13">
        <f>LN('ESG FOND NOK '!I23/'ESG FOND NOK '!I22)</f>
        <v>1.3865040137171533E-2</v>
      </c>
      <c r="K22" s="13">
        <f>LN('ESG FOND NOK '!J23/'ESG FOND NOK '!J22)</f>
        <v>7.1110879596839385E-3</v>
      </c>
      <c r="L22" s="13">
        <f>LN('ESG FOND NOK '!K23/'ESG FOND NOK '!K22)</f>
        <v>2.1887272887500593E-2</v>
      </c>
      <c r="M22" s="13">
        <f>LN('ESG FOND NOK '!L23/'ESG FOND NOK '!L22)</f>
        <v>2.6092272812511537E-2</v>
      </c>
      <c r="N22" s="13">
        <f>LN('ESG FOND NOK '!M23/'ESG FOND NOK '!M22)</f>
        <v>1.5045059905220632E-2</v>
      </c>
      <c r="O22" s="13">
        <f>LN('ESG FOND NOK '!N23/'ESG FOND NOK '!N22)</f>
        <v>-6.1243625240718552E-2</v>
      </c>
      <c r="Q22" s="15">
        <f t="shared" si="0"/>
        <v>4.220816302007694E-2</v>
      </c>
      <c r="R22" s="15">
        <f t="shared" si="1"/>
        <v>-7.2411250245444453E-2</v>
      </c>
      <c r="S22" s="15">
        <f t="shared" si="2"/>
        <v>1.2953794898038797E-2</v>
      </c>
      <c r="T22" s="15">
        <f t="shared" si="3"/>
        <v>7.0802397290558577E-3</v>
      </c>
      <c r="U22" s="15">
        <f t="shared" si="4"/>
        <v>9.5974601253523781E-3</v>
      </c>
      <c r="V22" s="15">
        <f t="shared" si="13"/>
        <v>1.8500547636350863E-2</v>
      </c>
      <c r="W22" s="15">
        <f t="shared" si="5"/>
        <v>1.702804892504399E-2</v>
      </c>
      <c r="X22" s="15">
        <f t="shared" si="6"/>
        <v>1.2897540137171534E-2</v>
      </c>
      <c r="Y22" s="15">
        <f t="shared" si="7"/>
        <v>6.1435879596839389E-3</v>
      </c>
      <c r="Z22" s="15">
        <f t="shared" si="8"/>
        <v>2.0919772887500594E-2</v>
      </c>
      <c r="AA22" s="15">
        <f t="shared" si="9"/>
        <v>2.5124772812511537E-2</v>
      </c>
      <c r="AB22" s="15">
        <f t="shared" si="10"/>
        <v>1.4077559905220633E-2</v>
      </c>
      <c r="AC22" s="17">
        <v>9.6750000000000004E-4</v>
      </c>
      <c r="AE22" s="15">
        <f t="shared" si="14"/>
        <v>1.9328528140626227E-2</v>
      </c>
      <c r="AF22" s="15">
        <f t="shared" si="11"/>
        <v>-2.4507759909964514E-2</v>
      </c>
      <c r="AG22" s="15">
        <f t="shared" si="12"/>
        <v>5.147932734798074E-3</v>
      </c>
      <c r="AI22" s="169">
        <v>2.0296028140626227E-2</v>
      </c>
      <c r="AJ22" s="169">
        <v>-2.3540259909964514E-2</v>
      </c>
      <c r="AK22" s="169">
        <v>6.1154327347980736E-3</v>
      </c>
    </row>
    <row r="23" spans="1:37" x14ac:dyDescent="0.25">
      <c r="A23" s="1">
        <v>43738</v>
      </c>
      <c r="B23" s="1"/>
      <c r="C23" s="13">
        <f>LN('ESG FOND NOK '!B24/'ESG FOND NOK '!B23)</f>
        <v>-6.4303797968366201E-3</v>
      </c>
      <c r="D23" s="13">
        <f>LN('ESG FOND NOK '!C24/'ESG FOND NOK '!C23)</f>
        <v>8.3227809138183423E-2</v>
      </c>
      <c r="E23" s="13">
        <f>LN('ESG FOND NOK '!D24/'ESG FOND NOK '!D23)</f>
        <v>1.0206681564522015E-2</v>
      </c>
      <c r="F23" s="13">
        <f>LN('ESG FOND NOK '!E24/'ESG FOND NOK '!E23)</f>
        <v>2.023124356737134E-2</v>
      </c>
      <c r="G23" s="13">
        <f>LN('ESG FOND NOK '!F24/'ESG FOND NOK '!F23)</f>
        <v>2.0008765468944156E-2</v>
      </c>
      <c r="H23" s="13">
        <f>LN('ESG FOND NOK '!G24/'ESG FOND NOK '!G23)</f>
        <v>2.0511815305666658E-2</v>
      </c>
      <c r="I23" s="13">
        <f>LN('ESG FOND NOK '!H24/'ESG FOND NOK '!H23)</f>
        <v>2.0310024791116529E-2</v>
      </c>
      <c r="J23" s="13">
        <f>LN('ESG FOND NOK '!I24/'ESG FOND NOK '!I23)</f>
        <v>2.1745875276336125E-2</v>
      </c>
      <c r="K23" s="13">
        <f>LN('ESG FOND NOK '!J24/'ESG FOND NOK '!J23)</f>
        <v>1.0366470229317642E-2</v>
      </c>
      <c r="L23" s="13">
        <f>LN('ESG FOND NOK '!K24/'ESG FOND NOK '!K23)</f>
        <v>1.1461710529547239E-2</v>
      </c>
      <c r="M23" s="13">
        <f>LN('ESG FOND NOK '!L24/'ESG FOND NOK '!L23)</f>
        <v>2.7165800786761979E-2</v>
      </c>
      <c r="N23" s="13">
        <f>LN('ESG FOND NOK '!M24/'ESG FOND NOK '!M23)</f>
        <v>1.2483968515692081E-2</v>
      </c>
      <c r="O23" s="13">
        <f>LN('ESG FOND NOK '!N24/'ESG FOND NOK '!N23)</f>
        <v>-1.8870212764955339E-2</v>
      </c>
      <c r="Q23" s="15">
        <f t="shared" si="0"/>
        <v>-7.4628797968366205E-3</v>
      </c>
      <c r="R23" s="15">
        <f t="shared" si="1"/>
        <v>8.2195309138183417E-2</v>
      </c>
      <c r="S23" s="15">
        <f t="shared" si="2"/>
        <v>9.1741815645220142E-3</v>
      </c>
      <c r="T23" s="15">
        <f t="shared" si="3"/>
        <v>1.9198743567371342E-2</v>
      </c>
      <c r="U23" s="15">
        <f t="shared" si="4"/>
        <v>1.8976265468944157E-2</v>
      </c>
      <c r="V23" s="15">
        <f t="shared" si="13"/>
        <v>1.9479315305666659E-2</v>
      </c>
      <c r="W23" s="15">
        <f t="shared" si="5"/>
        <v>1.9277524791116531E-2</v>
      </c>
      <c r="X23" s="15">
        <f t="shared" si="6"/>
        <v>2.0713375276336127E-2</v>
      </c>
      <c r="Y23" s="15">
        <f t="shared" si="7"/>
        <v>9.3339702293176417E-3</v>
      </c>
      <c r="Z23" s="15">
        <f t="shared" si="8"/>
        <v>1.0429210529547239E-2</v>
      </c>
      <c r="AA23" s="15">
        <f t="shared" si="9"/>
        <v>2.613330078676198E-2</v>
      </c>
      <c r="AB23" s="15">
        <f t="shared" si="10"/>
        <v>1.145146851569208E-2</v>
      </c>
      <c r="AC23" s="17">
        <v>1.0325000000000002E-3</v>
      </c>
      <c r="AE23" s="15">
        <f t="shared" si="14"/>
        <v>-2.8921143644318262E-3</v>
      </c>
      <c r="AF23" s="15">
        <f t="shared" si="11"/>
        <v>2.0240390230125586E-2</v>
      </c>
      <c r="AG23" s="15">
        <f t="shared" si="12"/>
        <v>2.3395112789077775E-2</v>
      </c>
      <c r="AI23" s="169">
        <v>-1.8596143644318257E-3</v>
      </c>
      <c r="AJ23" s="169">
        <v>2.1272890230125584E-2</v>
      </c>
      <c r="AK23" s="169">
        <v>2.4427612789077773E-2</v>
      </c>
    </row>
    <row r="24" spans="1:37" x14ac:dyDescent="0.25">
      <c r="A24" s="1">
        <v>43769</v>
      </c>
      <c r="B24" s="1"/>
      <c r="C24" s="13">
        <f>LN('ESG FOND NOK '!B25/'ESG FOND NOK '!B24)</f>
        <v>3.628799780071594E-2</v>
      </c>
      <c r="D24" s="13">
        <f>LN('ESG FOND NOK '!C25/'ESG FOND NOK '!C24)</f>
        <v>2.1741857426543325E-2</v>
      </c>
      <c r="E24" s="13">
        <f>LN('ESG FOND NOK '!D25/'ESG FOND NOK '!D24)</f>
        <v>3.4473960391122181E-2</v>
      </c>
      <c r="F24" s="13">
        <f>LN('ESG FOND NOK '!E25/'ESG FOND NOK '!E24)</f>
        <v>4.0539013211585422E-2</v>
      </c>
      <c r="G24" s="13">
        <f>LN('ESG FOND NOK '!F25/'ESG FOND NOK '!F24)</f>
        <v>5.5635237905425593E-2</v>
      </c>
      <c r="H24" s="13">
        <f>LN('ESG FOND NOK '!G25/'ESG FOND NOK '!G24)</f>
        <v>4.068219443415011E-2</v>
      </c>
      <c r="I24" s="13">
        <f>LN('ESG FOND NOK '!H25/'ESG FOND NOK '!H24)</f>
        <v>4.0834366853244333E-2</v>
      </c>
      <c r="J24" s="13">
        <f>LN('ESG FOND NOK '!I25/'ESG FOND NOK '!I24)</f>
        <v>3.8151356594807485E-2</v>
      </c>
      <c r="K24" s="13">
        <f>LN('ESG FOND NOK '!J25/'ESG FOND NOK '!J24)</f>
        <v>1.8335209427666876E-2</v>
      </c>
      <c r="L24" s="13">
        <f>LN('ESG FOND NOK '!K25/'ESG FOND NOK '!K24)</f>
        <v>5.0011550484330661E-2</v>
      </c>
      <c r="M24" s="13">
        <f>LN('ESG FOND NOK '!L25/'ESG FOND NOK '!L24)</f>
        <v>5.6952099730471148E-2</v>
      </c>
      <c r="N24" s="13">
        <f>LN('ESG FOND NOK '!M25/'ESG FOND NOK '!M24)</f>
        <v>9.3197319488024476E-3</v>
      </c>
      <c r="O24" s="13">
        <f>LN('ESG FOND NOK '!N25/'ESG FOND NOK '!N24)</f>
        <v>-1.6658958040549222E-3</v>
      </c>
      <c r="Q24" s="15">
        <f t="shared" si="0"/>
        <v>3.5128831134049271E-2</v>
      </c>
      <c r="R24" s="15">
        <f t="shared" si="1"/>
        <v>2.0582690759876659E-2</v>
      </c>
      <c r="S24" s="15">
        <f t="shared" si="2"/>
        <v>3.3314793724455512E-2</v>
      </c>
      <c r="T24" s="15">
        <f t="shared" si="3"/>
        <v>3.9379846544918752E-2</v>
      </c>
      <c r="U24" s="15">
        <f t="shared" si="4"/>
        <v>5.4476071238758923E-2</v>
      </c>
      <c r="V24" s="15">
        <f t="shared" si="13"/>
        <v>3.952302776748344E-2</v>
      </c>
      <c r="W24" s="15">
        <f t="shared" si="5"/>
        <v>3.9675200186577664E-2</v>
      </c>
      <c r="X24" s="15">
        <f t="shared" si="6"/>
        <v>3.6992189928140816E-2</v>
      </c>
      <c r="Y24" s="15">
        <f t="shared" si="7"/>
        <v>1.717604276100021E-2</v>
      </c>
      <c r="Z24" s="15">
        <f t="shared" si="8"/>
        <v>4.8852383817663991E-2</v>
      </c>
      <c r="AA24" s="15">
        <f t="shared" si="9"/>
        <v>5.5792933063804478E-2</v>
      </c>
      <c r="AB24" s="15">
        <f t="shared" si="10"/>
        <v>8.1605652821357816E-3</v>
      </c>
      <c r="AC24" s="17">
        <v>1.1591666666666666E-3</v>
      </c>
      <c r="AE24" s="15">
        <f t="shared" si="14"/>
        <v>-1.9368443316986315E-2</v>
      </c>
      <c r="AF24" s="15">
        <f t="shared" si="11"/>
        <v>2.6092362481992884E-2</v>
      </c>
      <c r="AG24" s="15">
        <f t="shared" si="12"/>
        <v>1.5900224644118468E-2</v>
      </c>
      <c r="AI24" s="169">
        <v>-1.8209276650319649E-2</v>
      </c>
      <c r="AJ24" s="169">
        <v>2.725152914865955E-2</v>
      </c>
      <c r="AK24" s="169">
        <v>1.7059391310785134E-2</v>
      </c>
    </row>
    <row r="25" spans="1:37" x14ac:dyDescent="0.25">
      <c r="A25" s="1">
        <v>43798</v>
      </c>
      <c r="B25" s="1"/>
      <c r="C25" s="13">
        <f>LN('ESG FOND NOK '!B26/'ESG FOND NOK '!B25)</f>
        <v>1.8114507038776869E-2</v>
      </c>
      <c r="D25" s="13">
        <f>LN('ESG FOND NOK '!C26/'ESG FOND NOK '!C25)</f>
        <v>4.3311232915631548E-2</v>
      </c>
      <c r="E25" s="13">
        <f>LN('ESG FOND NOK '!D26/'ESG FOND NOK '!D25)</f>
        <v>2.5193046807484947E-2</v>
      </c>
      <c r="F25" s="13">
        <f>LN('ESG FOND NOK '!E26/'ESG FOND NOK '!E25)</f>
        <v>4.520696405671347E-2</v>
      </c>
      <c r="G25" s="13">
        <f>LN('ESG FOND NOK '!F26/'ESG FOND NOK '!F25)</f>
        <v>3.5276196458626716E-2</v>
      </c>
      <c r="H25" s="13">
        <f>LN('ESG FOND NOK '!G26/'ESG FOND NOK '!G25)</f>
        <v>3.0682079507164204E-2</v>
      </c>
      <c r="I25" s="13">
        <f>LN('ESG FOND NOK '!H26/'ESG FOND NOK '!H25)</f>
        <v>2.9693566672442419E-2</v>
      </c>
      <c r="J25" s="13">
        <f>LN('ESG FOND NOK '!I26/'ESG FOND NOK '!I25)</f>
        <v>2.8977010169636695E-2</v>
      </c>
      <c r="K25" s="13">
        <f>LN('ESG FOND NOK '!J26/'ESG FOND NOK '!J25)</f>
        <v>1.6412625964561219E-2</v>
      </c>
      <c r="L25" s="13">
        <f>LN('ESG FOND NOK '!K26/'ESG FOND NOK '!K25)</f>
        <v>1.7602935473148562E-2</v>
      </c>
      <c r="M25" s="13">
        <f>LN('ESG FOND NOK '!L26/'ESG FOND NOK '!L25)</f>
        <v>3.9472907391100029E-2</v>
      </c>
      <c r="N25" s="13">
        <f>LN('ESG FOND NOK '!M26/'ESG FOND NOK '!M25)</f>
        <v>8.4674510990985965E-3</v>
      </c>
      <c r="O25" s="13">
        <f>LN('ESG FOND NOK '!N26/'ESG FOND NOK '!N25)</f>
        <v>2.1805719694480825E-2</v>
      </c>
      <c r="Q25" s="15">
        <f t="shared" si="0"/>
        <v>1.6944507038776868E-2</v>
      </c>
      <c r="R25" s="15">
        <f t="shared" si="1"/>
        <v>4.214123291563155E-2</v>
      </c>
      <c r="S25" s="15">
        <f t="shared" si="2"/>
        <v>2.4023046807484946E-2</v>
      </c>
      <c r="T25" s="15">
        <f t="shared" si="3"/>
        <v>4.4036964056713472E-2</v>
      </c>
      <c r="U25" s="15">
        <f t="shared" si="4"/>
        <v>3.4106196458626718E-2</v>
      </c>
      <c r="V25" s="15">
        <f t="shared" si="13"/>
        <v>2.9512079507164203E-2</v>
      </c>
      <c r="W25" s="15">
        <f t="shared" si="5"/>
        <v>2.8523566672442418E-2</v>
      </c>
      <c r="X25" s="15">
        <f t="shared" si="6"/>
        <v>2.7807010169636694E-2</v>
      </c>
      <c r="Y25" s="15">
        <f t="shared" si="7"/>
        <v>1.524262596456122E-2</v>
      </c>
      <c r="Z25" s="15">
        <f t="shared" si="8"/>
        <v>1.6432935473148561E-2</v>
      </c>
      <c r="AA25" s="15">
        <f t="shared" si="9"/>
        <v>3.8302907391100031E-2</v>
      </c>
      <c r="AB25" s="15">
        <f t="shared" si="10"/>
        <v>7.2974510990985965E-3</v>
      </c>
      <c r="AC25" s="17">
        <v>1.1699999999999998E-3</v>
      </c>
      <c r="AE25" s="15">
        <f t="shared" si="14"/>
        <v>2.8688600186945089E-2</v>
      </c>
      <c r="AF25" s="15">
        <f t="shared" si="11"/>
        <v>2.3365618876307982E-2</v>
      </c>
      <c r="AG25" s="15">
        <f t="shared" si="12"/>
        <v>9.0640320852588552E-3</v>
      </c>
      <c r="AI25" s="169">
        <v>2.985860018694509E-2</v>
      </c>
      <c r="AJ25" s="169">
        <v>2.4535618876307983E-2</v>
      </c>
      <c r="AK25" s="169">
        <v>1.0234032085258854E-2</v>
      </c>
    </row>
    <row r="26" spans="1:37" x14ac:dyDescent="0.25">
      <c r="A26" s="1">
        <v>43830</v>
      </c>
      <c r="B26" s="1"/>
      <c r="C26" s="13">
        <f>LN('ESG FOND NOK '!B27/'ESG FOND NOK '!B26)</f>
        <v>-2.2193475252452785E-2</v>
      </c>
      <c r="D26" s="13">
        <f>LN('ESG FOND NOK '!C27/'ESG FOND NOK '!C26)</f>
        <v>7.9666423599709768E-2</v>
      </c>
      <c r="E26" s="13">
        <f>LN('ESG FOND NOK '!D27/'ESG FOND NOK '!D26)</f>
        <v>-1.3487249785178273E-2</v>
      </c>
      <c r="F26" s="13">
        <f>LN('ESG FOND NOK '!E27/'ESG FOND NOK '!E26)</f>
        <v>-1.7553996678092956E-2</v>
      </c>
      <c r="G26" s="13">
        <f>LN('ESG FOND NOK '!F27/'ESG FOND NOK '!F26)</f>
        <v>-8.7592177551030787E-3</v>
      </c>
      <c r="H26" s="13">
        <f>LN('ESG FOND NOK '!G27/'ESG FOND NOK '!G26)</f>
        <v>-1.8690671176657129E-2</v>
      </c>
      <c r="I26" s="13">
        <f>LN('ESG FOND NOK '!H27/'ESG FOND NOK '!H26)</f>
        <v>-1.4809708061928913E-2</v>
      </c>
      <c r="J26" s="13">
        <f>LN('ESG FOND NOK '!I27/'ESG FOND NOK '!I26)</f>
        <v>-1.5873349156290122E-2</v>
      </c>
      <c r="K26" s="13">
        <f>LN('ESG FOND NOK '!J27/'ESG FOND NOK '!J26)</f>
        <v>4.0273150210871543E-2</v>
      </c>
      <c r="L26" s="13">
        <f>LN('ESG FOND NOK '!K27/'ESG FOND NOK '!K26)</f>
        <v>-1.4298405780984074E-3</v>
      </c>
      <c r="M26" s="13">
        <f>LN('ESG FOND NOK '!L27/'ESG FOND NOK '!L26)</f>
        <v>2.379515335774054E-3</v>
      </c>
      <c r="N26" s="13">
        <f>LN('ESG FOND NOK '!M27/'ESG FOND NOK '!M26)</f>
        <v>3.3615343825499307E-2</v>
      </c>
      <c r="O26" s="13">
        <f>LN('ESG FOND NOK '!N27/'ESG FOND NOK '!N26)</f>
        <v>0.10176515306609211</v>
      </c>
      <c r="Q26" s="15">
        <f t="shared" si="0"/>
        <v>-2.3506808585786118E-2</v>
      </c>
      <c r="R26" s="15">
        <f t="shared" si="1"/>
        <v>7.8353090266376435E-2</v>
      </c>
      <c r="S26" s="15">
        <f t="shared" si="2"/>
        <v>-1.4800583118511606E-2</v>
      </c>
      <c r="T26" s="15">
        <f t="shared" si="3"/>
        <v>-1.8867330011426289E-2</v>
      </c>
      <c r="U26" s="15">
        <f t="shared" si="4"/>
        <v>-1.0072551088436412E-2</v>
      </c>
      <c r="V26" s="15">
        <f t="shared" si="13"/>
        <v>-2.0004004509990462E-2</v>
      </c>
      <c r="W26" s="15">
        <f t="shared" si="5"/>
        <v>-1.6123041395262248E-2</v>
      </c>
      <c r="X26" s="15">
        <f t="shared" si="6"/>
        <v>-1.7186682489623455E-2</v>
      </c>
      <c r="Y26" s="15">
        <f t="shared" si="7"/>
        <v>3.895981687753821E-2</v>
      </c>
      <c r="Z26" s="15">
        <f t="shared" si="8"/>
        <v>-2.7431739114317406E-3</v>
      </c>
      <c r="AA26" s="15">
        <f t="shared" si="9"/>
        <v>1.0661820024407207E-3</v>
      </c>
      <c r="AB26" s="15">
        <f t="shared" si="10"/>
        <v>3.2302010492165974E-2</v>
      </c>
      <c r="AC26" s="17">
        <v>1.3133333333333332E-3</v>
      </c>
      <c r="AE26" s="15">
        <f t="shared" si="14"/>
        <v>7.059621555214339E-2</v>
      </c>
      <c r="AF26" s="15">
        <f t="shared" si="11"/>
        <v>3.3697854233685862E-2</v>
      </c>
      <c r="AG26" s="15">
        <f t="shared" si="12"/>
        <v>3.0757686818722769E-2</v>
      </c>
      <c r="AI26" s="169">
        <v>7.1909548885476723E-2</v>
      </c>
      <c r="AJ26" s="169">
        <v>3.5011187567019195E-2</v>
      </c>
      <c r="AK26" s="169">
        <v>3.2071020152056103E-2</v>
      </c>
    </row>
    <row r="27" spans="1:37" x14ac:dyDescent="0.25">
      <c r="A27" s="1">
        <v>43861</v>
      </c>
      <c r="B27" s="1"/>
      <c r="C27" s="13">
        <f>LN('ESG FOND NOK '!B28/'ESG FOND NOK '!B27)</f>
        <v>4.5748529714819471E-2</v>
      </c>
      <c r="D27" s="13">
        <f>LN('ESG FOND NOK '!C28/'ESG FOND NOK '!C27)</f>
        <v>3.7564843452364788E-3</v>
      </c>
      <c r="E27" s="13">
        <f>LN('ESG FOND NOK '!D28/'ESG FOND NOK '!D27)</f>
        <v>1.5487354805220186E-2</v>
      </c>
      <c r="F27" s="13">
        <f>LN('ESG FOND NOK '!E28/'ESG FOND NOK '!E27)</f>
        <v>4.7853149079351891E-2</v>
      </c>
      <c r="G27" s="13">
        <f>LN('ESG FOND NOK '!F28/'ESG FOND NOK '!F27)</f>
        <v>2.3362546636251324E-2</v>
      </c>
      <c r="H27" s="13">
        <f>LN('ESG FOND NOK '!G28/'ESG FOND NOK '!G27)</f>
        <v>4.8835271185836124E-2</v>
      </c>
      <c r="I27" s="13">
        <f>LN('ESG FOND NOK '!H28/'ESG FOND NOK '!H27)</f>
        <v>4.5745129875135015E-2</v>
      </c>
      <c r="J27" s="13">
        <f>LN('ESG FOND NOK '!I28/'ESG FOND NOK '!I27)</f>
        <v>4.2223194199495662E-2</v>
      </c>
      <c r="K27" s="13">
        <f>LN('ESG FOND NOK '!J28/'ESG FOND NOK '!J27)</f>
        <v>7.3041305385919464E-2</v>
      </c>
      <c r="L27" s="13">
        <f>LN('ESG FOND NOK '!K28/'ESG FOND NOK '!K27)</f>
        <v>3.7571693512116248E-2</v>
      </c>
      <c r="M27" s="13">
        <f>LN('ESG FOND NOK '!L28/'ESG FOND NOK '!L27)</f>
        <v>5.2007873195698454E-2</v>
      </c>
      <c r="N27" s="13">
        <f>LN('ESG FOND NOK '!M28/'ESG FOND NOK '!M27)</f>
        <v>2.1266475735612488E-2</v>
      </c>
      <c r="O27" s="13">
        <f>LN('ESG FOND NOK '!N28/'ESG FOND NOK '!N27)</f>
        <v>-0.16943830227944504</v>
      </c>
      <c r="Q27" s="15">
        <f t="shared" si="0"/>
        <v>4.4628529714819468E-2</v>
      </c>
      <c r="R27" s="15">
        <f t="shared" si="1"/>
        <v>2.6364843452364789E-3</v>
      </c>
      <c r="S27" s="15">
        <f t="shared" si="2"/>
        <v>1.4367354805220186E-2</v>
      </c>
      <c r="T27" s="15">
        <f t="shared" si="3"/>
        <v>4.6733149079351888E-2</v>
      </c>
      <c r="U27" s="15">
        <f t="shared" si="4"/>
        <v>2.2242546636251324E-2</v>
      </c>
      <c r="V27" s="15">
        <f t="shared" si="13"/>
        <v>4.7715271185836121E-2</v>
      </c>
      <c r="W27" s="15">
        <f t="shared" si="5"/>
        <v>4.4625129875135013E-2</v>
      </c>
      <c r="X27" s="15">
        <f t="shared" si="6"/>
        <v>4.1103194199495659E-2</v>
      </c>
      <c r="Y27" s="15">
        <f t="shared" si="7"/>
        <v>7.1921305385919468E-2</v>
      </c>
      <c r="Z27" s="15">
        <f t="shared" si="8"/>
        <v>3.6451693512116246E-2</v>
      </c>
      <c r="AA27" s="15">
        <f t="shared" si="9"/>
        <v>5.0887873195698451E-2</v>
      </c>
      <c r="AB27" s="15">
        <f t="shared" si="10"/>
        <v>2.0146475735612488E-2</v>
      </c>
      <c r="AC27" s="17">
        <v>1.1200000000000001E-3</v>
      </c>
      <c r="AE27" s="15">
        <f t="shared" si="14"/>
        <v>3.4751049366793331E-2</v>
      </c>
      <c r="AF27" s="15">
        <f t="shared" si="11"/>
        <v>-1.1973445992363262E-2</v>
      </c>
      <c r="AG27" s="15">
        <f t="shared" si="12"/>
        <v>-1.8854175199466125E-2</v>
      </c>
      <c r="AI27" s="169">
        <v>3.5871049366793334E-2</v>
      </c>
      <c r="AJ27" s="169">
        <v>-1.0853445992363263E-2</v>
      </c>
      <c r="AK27" s="169">
        <v>-1.7734175199466125E-2</v>
      </c>
    </row>
    <row r="28" spans="1:37" x14ac:dyDescent="0.25">
      <c r="A28" s="1">
        <v>43889</v>
      </c>
      <c r="B28" s="1"/>
      <c r="C28" s="13">
        <f>LN('ESG FOND NOK '!B29/'ESG FOND NOK '!B28)</f>
        <v>-4.4053352856419856E-2</v>
      </c>
      <c r="D28" s="13">
        <f>LN('ESG FOND NOK '!C29/'ESG FOND NOK '!C28)</f>
        <v>-3.1434278790891231E-2</v>
      </c>
      <c r="E28" s="13">
        <f>LN('ESG FOND NOK '!D29/'ESG FOND NOK '!D28)</f>
        <v>-7.1845789769260884E-2</v>
      </c>
      <c r="F28" s="13">
        <f>LN('ESG FOND NOK '!E29/'ESG FOND NOK '!E28)</f>
        <v>-7.8670425719595011E-2</v>
      </c>
      <c r="G28" s="13">
        <f>LN('ESG FOND NOK '!F29/'ESG FOND NOK '!F28)</f>
        <v>-4.019616459638977E-2</v>
      </c>
      <c r="H28" s="13">
        <f>LN('ESG FOND NOK '!G29/'ESG FOND NOK '!G28)</f>
        <v>-5.6203683876426588E-2</v>
      </c>
      <c r="I28" s="13">
        <f>LN('ESG FOND NOK '!H29/'ESG FOND NOK '!H28)</f>
        <v>-5.4855471337785504E-2</v>
      </c>
      <c r="J28" s="13">
        <f>LN('ESG FOND NOK '!I29/'ESG FOND NOK '!I28)</f>
        <v>-5.8204767393614007E-2</v>
      </c>
      <c r="K28" s="13">
        <f>LN('ESG FOND NOK '!J29/'ESG FOND NOK '!J28)</f>
        <v>2.3108477916560101E-2</v>
      </c>
      <c r="L28" s="13">
        <f>LN('ESG FOND NOK '!K29/'ESG FOND NOK '!K28)</f>
        <v>-4.0698460292852505E-2</v>
      </c>
      <c r="M28" s="13">
        <f>LN('ESG FOND NOK '!L29/'ESG FOND NOK '!L28)</f>
        <v>-4.5484169828766186E-2</v>
      </c>
      <c r="N28" s="13">
        <f>LN('ESG FOND NOK '!M29/'ESG FOND NOK '!M28)</f>
        <v>-6.7765315024482964E-2</v>
      </c>
      <c r="O28" s="13">
        <f>LN('ESG FOND NOK '!N29/'ESG FOND NOK '!N28)</f>
        <v>-0.14143129462726226</v>
      </c>
      <c r="Q28" s="15">
        <f t="shared" si="0"/>
        <v>-4.5007519523086521E-2</v>
      </c>
      <c r="R28" s="15">
        <f t="shared" si="1"/>
        <v>-3.2388445457557896E-2</v>
      </c>
      <c r="S28" s="15">
        <f t="shared" si="2"/>
        <v>-7.2799956435927557E-2</v>
      </c>
      <c r="T28" s="15">
        <f t="shared" si="3"/>
        <v>-7.9624592386261683E-2</v>
      </c>
      <c r="U28" s="15">
        <f t="shared" si="4"/>
        <v>-4.1150331263056436E-2</v>
      </c>
      <c r="V28" s="15">
        <f t="shared" si="13"/>
        <v>-5.7157850543093254E-2</v>
      </c>
      <c r="W28" s="15">
        <f t="shared" si="5"/>
        <v>-5.5809638004452169E-2</v>
      </c>
      <c r="X28" s="15">
        <f t="shared" si="6"/>
        <v>-5.9158934060280673E-2</v>
      </c>
      <c r="Y28" s="15">
        <f t="shared" si="7"/>
        <v>2.2154311249893435E-2</v>
      </c>
      <c r="Z28" s="15">
        <f t="shared" si="8"/>
        <v>-4.1652626959519171E-2</v>
      </c>
      <c r="AA28" s="15">
        <f t="shared" si="9"/>
        <v>-4.6438336495432851E-2</v>
      </c>
      <c r="AB28" s="15">
        <f t="shared" si="10"/>
        <v>-6.8719481691149636E-2</v>
      </c>
      <c r="AC28" s="17">
        <v>9.5416666666666664E-4</v>
      </c>
      <c r="AE28" s="15">
        <f t="shared" si="14"/>
        <v>2.2450191660629355E-2</v>
      </c>
      <c r="AF28" s="15">
        <f t="shared" si="11"/>
        <v>-8.4751781366116122E-2</v>
      </c>
      <c r="AG28" s="15">
        <f t="shared" si="12"/>
        <v>-9.5048757718770874E-2</v>
      </c>
      <c r="AI28" s="169">
        <v>2.340435832729602E-2</v>
      </c>
      <c r="AJ28" s="169">
        <v>-8.3797614699449449E-2</v>
      </c>
      <c r="AK28" s="169">
        <v>-9.4094591052104201E-2</v>
      </c>
    </row>
    <row r="29" spans="1:37" x14ac:dyDescent="0.25">
      <c r="A29" s="1">
        <v>43921</v>
      </c>
      <c r="B29" s="1"/>
      <c r="C29" s="13">
        <f>LN('ESG FOND NOK '!B30/'ESG FOND NOK '!B29)</f>
        <v>-2.9929954334228459E-2</v>
      </c>
      <c r="D29" s="13">
        <f>LN('ESG FOND NOK '!C30/'ESG FOND NOK '!C29)</f>
        <v>-0.1710767220919148</v>
      </c>
      <c r="E29" s="13">
        <f>LN('ESG FOND NOK '!D30/'ESG FOND NOK '!D29)</f>
        <v>-7.0324596627857255E-2</v>
      </c>
      <c r="F29" s="13">
        <f>LN('ESG FOND NOK '!E30/'ESG FOND NOK '!E29)</f>
        <v>-3.4459070403893795E-2</v>
      </c>
      <c r="G29" s="13">
        <f>LN('ESG FOND NOK '!F30/'ESG FOND NOK '!F29)</f>
        <v>-8.3692744232983909E-2</v>
      </c>
      <c r="H29" s="13">
        <f>LN('ESG FOND NOK '!G30/'ESG FOND NOK '!G29)</f>
        <v>-1.8216609345889988E-2</v>
      </c>
      <c r="I29" s="13">
        <f>LN('ESG FOND NOK '!H30/'ESG FOND NOK '!H29)</f>
        <v>-3.7064945642542889E-2</v>
      </c>
      <c r="J29" s="13">
        <f>LN('ESG FOND NOK '!I30/'ESG FOND NOK '!I29)</f>
        <v>-3.8877881001725352E-2</v>
      </c>
      <c r="K29" s="13">
        <f>LN('ESG FOND NOK '!J30/'ESG FOND NOK '!J29)</f>
        <v>-0.14752652744541256</v>
      </c>
      <c r="L29" s="13">
        <f>LN('ESG FOND NOK '!K30/'ESG FOND NOK '!K29)</f>
        <v>-2.3411410280213638E-2</v>
      </c>
      <c r="M29" s="13">
        <f>LN('ESG FOND NOK '!L30/'ESG FOND NOK '!L29)</f>
        <v>-1.493220542298436E-2</v>
      </c>
      <c r="N29" s="13">
        <f>LN('ESG FOND NOK '!M30/'ESG FOND NOK '!M29)</f>
        <v>-0.13238954259274885</v>
      </c>
      <c r="O29" s="13">
        <f>LN('ESG FOND NOK '!N30/'ESG FOND NOK '!N29)</f>
        <v>-0.78186608327241736</v>
      </c>
      <c r="Q29" s="15">
        <f t="shared" si="0"/>
        <v>-3.070495433422846E-2</v>
      </c>
      <c r="R29" s="15">
        <f t="shared" si="1"/>
        <v>-0.17185172209191479</v>
      </c>
      <c r="S29" s="15">
        <f t="shared" si="2"/>
        <v>-7.1099596627857253E-2</v>
      </c>
      <c r="T29" s="15">
        <f t="shared" si="3"/>
        <v>-3.5234070403893793E-2</v>
      </c>
      <c r="U29" s="15">
        <f t="shared" si="4"/>
        <v>-8.4467744232983907E-2</v>
      </c>
      <c r="V29" s="15">
        <f t="shared" si="13"/>
        <v>-1.899160934588999E-2</v>
      </c>
      <c r="W29" s="15">
        <f t="shared" si="5"/>
        <v>-3.7839945642542887E-2</v>
      </c>
      <c r="X29" s="15">
        <f t="shared" si="6"/>
        <v>-3.965288100172535E-2</v>
      </c>
      <c r="Y29" s="15">
        <f t="shared" si="7"/>
        <v>-0.14830152744541256</v>
      </c>
      <c r="Z29" s="15">
        <f t="shared" si="8"/>
        <v>-2.4186410280213639E-2</v>
      </c>
      <c r="AA29" s="15">
        <f t="shared" si="9"/>
        <v>-1.5707205422984361E-2</v>
      </c>
      <c r="AB29" s="15">
        <f t="shared" si="10"/>
        <v>-0.13316454259274885</v>
      </c>
      <c r="AC29" s="17">
        <v>7.7500000000000008E-4</v>
      </c>
      <c r="AE29" s="15">
        <f t="shared" si="14"/>
        <v>-0.25699801761640134</v>
      </c>
      <c r="AF29" s="15">
        <f t="shared" si="11"/>
        <v>-0.14510493127245661</v>
      </c>
      <c r="AG29" s="15">
        <f t="shared" si="12"/>
        <v>-0.16807450571833285</v>
      </c>
      <c r="AI29" s="169">
        <v>-0.25622301761640132</v>
      </c>
      <c r="AJ29" s="169">
        <v>-0.14432993127245661</v>
      </c>
      <c r="AK29" s="169">
        <v>-0.16729950571833285</v>
      </c>
    </row>
    <row r="30" spans="1:37" x14ac:dyDescent="0.25">
      <c r="A30" s="1">
        <v>43951</v>
      </c>
      <c r="B30" s="1"/>
      <c r="C30" s="13">
        <f>LN('ESG FOND NOK '!B31/'ESG FOND NOK '!B30)</f>
        <v>8.0006094401221084E-2</v>
      </c>
      <c r="D30" s="13">
        <f>LN('ESG FOND NOK '!C31/'ESG FOND NOK '!C30)</f>
        <v>0.12190988773405424</v>
      </c>
      <c r="E30" s="13">
        <f>LN('ESG FOND NOK '!D31/'ESG FOND NOK '!D30)</f>
        <v>4.5870219805921396E-2</v>
      </c>
      <c r="F30" s="13">
        <f>LN('ESG FOND NOK '!E31/'ESG FOND NOK '!E30)</f>
        <v>9.0126352017791567E-2</v>
      </c>
      <c r="G30" s="13">
        <f>LN('ESG FOND NOK '!F31/'ESG FOND NOK '!F30)</f>
        <v>6.2267792601222526E-2</v>
      </c>
      <c r="H30" s="13">
        <f>LN('ESG FOND NOK '!G31/'ESG FOND NOK '!G30)</f>
        <v>7.1861014444893123E-2</v>
      </c>
      <c r="I30" s="13">
        <f>LN('ESG FOND NOK '!H31/'ESG FOND NOK '!H30)</f>
        <v>7.3943830531962546E-2</v>
      </c>
      <c r="J30" s="13">
        <f>LN('ESG FOND NOK '!I31/'ESG FOND NOK '!I30)</f>
        <v>7.3092222456903388E-2</v>
      </c>
      <c r="K30" s="13">
        <f>LN('ESG FOND NOK '!J31/'ESG FOND NOK '!J30)</f>
        <v>0.13659145405859197</v>
      </c>
      <c r="L30" s="13">
        <f>LN('ESG FOND NOK '!K31/'ESG FOND NOK '!K30)</f>
        <v>6.4652611427637244E-2</v>
      </c>
      <c r="M30" s="13">
        <f>LN('ESG FOND NOK '!L31/'ESG FOND NOK '!L30)</f>
        <v>7.2389260447771817E-2</v>
      </c>
      <c r="N30" s="13">
        <f>LN('ESG FOND NOK '!M31/'ESG FOND NOK '!M30)</f>
        <v>8.1500741766395768E-2</v>
      </c>
      <c r="O30" s="13">
        <f>LN('ESG FOND NOK '!N31/'ESG FOND NOK '!N30)</f>
        <v>-8.346653102309004E-2</v>
      </c>
      <c r="Q30" s="15">
        <f t="shared" si="0"/>
        <v>7.9464427734554421E-2</v>
      </c>
      <c r="R30" s="15">
        <f t="shared" si="1"/>
        <v>0.12136822106738758</v>
      </c>
      <c r="S30" s="15">
        <f t="shared" si="2"/>
        <v>4.5328553139254726E-2</v>
      </c>
      <c r="T30" s="15">
        <f t="shared" si="3"/>
        <v>8.9584685351124904E-2</v>
      </c>
      <c r="U30" s="15">
        <f t="shared" si="4"/>
        <v>6.1726125934555856E-2</v>
      </c>
      <c r="V30" s="15">
        <f t="shared" si="13"/>
        <v>7.1319347778226461E-2</v>
      </c>
      <c r="W30" s="15">
        <f t="shared" si="5"/>
        <v>7.3402163865295883E-2</v>
      </c>
      <c r="X30" s="15">
        <f t="shared" si="6"/>
        <v>7.2550555790236726E-2</v>
      </c>
      <c r="Y30" s="15">
        <f t="shared" si="7"/>
        <v>0.1360497873919253</v>
      </c>
      <c r="Z30" s="15">
        <f t="shared" si="8"/>
        <v>6.4110944760970581E-2</v>
      </c>
      <c r="AA30" s="15">
        <f t="shared" si="9"/>
        <v>7.1847593781105154E-2</v>
      </c>
      <c r="AB30" s="15">
        <f t="shared" si="10"/>
        <v>8.0959075099729105E-2</v>
      </c>
      <c r="AC30" s="17">
        <v>5.4166666666666675E-4</v>
      </c>
      <c r="AE30" s="15">
        <f t="shared" si="14"/>
        <v>0.11146561080599381</v>
      </c>
      <c r="AF30" s="15">
        <f t="shared" si="11"/>
        <v>0.10168183343478676</v>
      </c>
      <c r="AG30" s="15">
        <f t="shared" si="12"/>
        <v>9.638410321505983E-2</v>
      </c>
      <c r="AI30" s="169">
        <v>0.11200727747266047</v>
      </c>
      <c r="AJ30" s="169">
        <v>0.10222350010145342</v>
      </c>
      <c r="AK30" s="169">
        <v>9.6925769881726492E-2</v>
      </c>
    </row>
    <row r="31" spans="1:37" x14ac:dyDescent="0.25">
      <c r="A31" s="1">
        <v>43980</v>
      </c>
      <c r="B31" s="1"/>
      <c r="C31" s="13">
        <f>LN('ESG FOND NOK '!B32/'ESG FOND NOK '!B31)</f>
        <v>1.4322830183602375E-2</v>
      </c>
      <c r="D31" s="13">
        <f>LN('ESG FOND NOK '!C32/'ESG FOND NOK '!C31)</f>
        <v>2.7155827339403273E-2</v>
      </c>
      <c r="E31" s="13">
        <f>LN('ESG FOND NOK '!D32/'ESG FOND NOK '!D31)</f>
        <v>-9.6599606405866484E-3</v>
      </c>
      <c r="F31" s="13">
        <f>LN('ESG FOND NOK '!E32/'ESG FOND NOK '!E31)</f>
        <v>1.4286488756952752E-2</v>
      </c>
      <c r="G31" s="13">
        <f>LN('ESG FOND NOK '!F32/'ESG FOND NOK '!F31)</f>
        <v>2.1323924448774512E-2</v>
      </c>
      <c r="H31" s="13">
        <f>LN('ESG FOND NOK '!G32/'ESG FOND NOK '!G31)</f>
        <v>5.1120243636869249E-3</v>
      </c>
      <c r="I31" s="13">
        <f>LN('ESG FOND NOK '!H32/'ESG FOND NOK '!H31)</f>
        <v>-1.7799299847149877E-3</v>
      </c>
      <c r="J31" s="13">
        <f>LN('ESG FOND NOK '!I32/'ESG FOND NOK '!I31)</f>
        <v>9.9928630728062591E-4</v>
      </c>
      <c r="K31" s="13">
        <f>LN('ESG FOND NOK '!J32/'ESG FOND NOK '!J31)</f>
        <v>1.7567447728699434E-2</v>
      </c>
      <c r="L31" s="13">
        <f>LN('ESG FOND NOK '!K32/'ESG FOND NOK '!K31)</f>
        <v>2.3960403133542339E-2</v>
      </c>
      <c r="M31" s="13">
        <f>LN('ESG FOND NOK '!L32/'ESG FOND NOK '!L31)</f>
        <v>4.7783575504645452E-2</v>
      </c>
      <c r="N31" s="13">
        <f>LN('ESG FOND NOK '!M32/'ESG FOND NOK '!M31)</f>
        <v>6.1777359696242949E-2</v>
      </c>
      <c r="O31" s="13">
        <f>LN('ESG FOND NOK '!N32/'ESG FOND NOK '!N31)</f>
        <v>0.63326869751018822</v>
      </c>
      <c r="Q31" s="15">
        <f t="shared" si="0"/>
        <v>1.3816996850269041E-2</v>
      </c>
      <c r="R31" s="15">
        <f t="shared" si="1"/>
        <v>2.6649994006069939E-2</v>
      </c>
      <c r="S31" s="15">
        <f t="shared" si="2"/>
        <v>-1.0165793973919982E-2</v>
      </c>
      <c r="T31" s="15">
        <f t="shared" si="3"/>
        <v>1.3780655423619418E-2</v>
      </c>
      <c r="U31" s="15">
        <f t="shared" si="4"/>
        <v>2.0818091115441178E-2</v>
      </c>
      <c r="V31" s="15">
        <f t="shared" si="13"/>
        <v>4.606191030353592E-3</v>
      </c>
      <c r="W31" s="15">
        <f t="shared" si="5"/>
        <v>-2.2857633180483209E-3</v>
      </c>
      <c r="X31" s="15">
        <f t="shared" si="6"/>
        <v>4.9345297394729263E-4</v>
      </c>
      <c r="Y31" s="15">
        <f t="shared" si="7"/>
        <v>1.70616143953661E-2</v>
      </c>
      <c r="Z31" s="15">
        <f t="shared" si="8"/>
        <v>2.3454569800209005E-2</v>
      </c>
      <c r="AA31" s="15">
        <f t="shared" si="9"/>
        <v>4.7277742171312122E-2</v>
      </c>
      <c r="AB31" s="15">
        <f t="shared" si="10"/>
        <v>6.1271526362909619E-2</v>
      </c>
      <c r="AC31" s="17">
        <v>5.0583333333333329E-4</v>
      </c>
      <c r="AE31" s="15">
        <f t="shared" si="14"/>
        <v>9.9822756037902929E-2</v>
      </c>
      <c r="AF31" s="15">
        <f t="shared" si="11"/>
        <v>4.2646238662322838E-2</v>
      </c>
      <c r="AG31" s="15">
        <f t="shared" si="12"/>
        <v>3.3230336702190451E-2</v>
      </c>
      <c r="AI31" s="169">
        <v>0.10032858937123626</v>
      </c>
      <c r="AJ31" s="169">
        <v>4.3152071995656169E-2</v>
      </c>
      <c r="AK31" s="169">
        <v>3.3736170035523781E-2</v>
      </c>
    </row>
    <row r="32" spans="1:37" x14ac:dyDescent="0.25">
      <c r="A32" s="1">
        <v>44012</v>
      </c>
      <c r="B32" s="1"/>
      <c r="C32" s="13">
        <f>LN('ESG FOND NOK '!B33/'ESG FOND NOK '!B32)</f>
        <v>2.1919272589831628E-2</v>
      </c>
      <c r="D32" s="13">
        <f>LN('ESG FOND NOK '!C33/'ESG FOND NOK '!C32)</f>
        <v>5.3695217079550495E-2</v>
      </c>
      <c r="E32" s="13">
        <f>LN('ESG FOND NOK '!D33/'ESG FOND NOK '!D32)</f>
        <v>3.772029538695116E-2</v>
      </c>
      <c r="F32" s="13">
        <f>LN('ESG FOND NOK '!E33/'ESG FOND NOK '!E32)</f>
        <v>3.8871143787913134E-2</v>
      </c>
      <c r="G32" s="13">
        <f>LN('ESG FOND NOK '!F33/'ESG FOND NOK '!F32)</f>
        <v>2.5907903994935814E-2</v>
      </c>
      <c r="H32" s="13">
        <f>LN('ESG FOND NOK '!G33/'ESG FOND NOK '!G32)</f>
        <v>2.6125445164882029E-2</v>
      </c>
      <c r="I32" s="13">
        <f>LN('ESG FOND NOK '!H33/'ESG FOND NOK '!H32)</f>
        <v>2.2895579385292665E-2</v>
      </c>
      <c r="J32" s="13">
        <f>LN('ESG FOND NOK '!I33/'ESG FOND NOK '!I32)</f>
        <v>1.9499028246057686E-2</v>
      </c>
      <c r="K32" s="13">
        <f>LN('ESG FOND NOK '!J33/'ESG FOND NOK '!J32)</f>
        <v>7.8983415705403265E-2</v>
      </c>
      <c r="L32" s="13">
        <f>LN('ESG FOND NOK '!K33/'ESG FOND NOK '!K32)</f>
        <v>1.7931180698012035E-2</v>
      </c>
      <c r="M32" s="13">
        <f>LN('ESG FOND NOK '!L33/'ESG FOND NOK '!L32)</f>
        <v>4.7299920189915259E-3</v>
      </c>
      <c r="N32" s="13">
        <f>LN('ESG FOND NOK '!M33/'ESG FOND NOK '!M32)</f>
        <v>5.9729100154386674E-3</v>
      </c>
      <c r="O32" s="13">
        <f>LN('ESG FOND NOK '!N33/'ESG FOND NOK '!N32)</f>
        <v>0.10120990193151325</v>
      </c>
      <c r="Q32" s="15">
        <f t="shared" si="0"/>
        <v>2.1395105923164962E-2</v>
      </c>
      <c r="R32" s="15">
        <f t="shared" si="1"/>
        <v>5.3171050412883829E-2</v>
      </c>
      <c r="S32" s="15">
        <f t="shared" si="2"/>
        <v>3.7196128720284494E-2</v>
      </c>
      <c r="T32" s="15">
        <f t="shared" si="3"/>
        <v>3.8346977121246469E-2</v>
      </c>
      <c r="U32" s="15">
        <f t="shared" si="4"/>
        <v>2.5383737328269148E-2</v>
      </c>
      <c r="V32" s="15">
        <f t="shared" si="13"/>
        <v>2.5601278498215363E-2</v>
      </c>
      <c r="W32" s="15">
        <f t="shared" si="5"/>
        <v>2.2371412718625999E-2</v>
      </c>
      <c r="X32" s="15">
        <f t="shared" si="6"/>
        <v>1.897486157939102E-2</v>
      </c>
      <c r="Y32" s="15">
        <f t="shared" si="7"/>
        <v>7.8459249038736592E-2</v>
      </c>
      <c r="Z32" s="15">
        <f t="shared" si="8"/>
        <v>1.7407014031345369E-2</v>
      </c>
      <c r="AA32" s="15">
        <f t="shared" si="9"/>
        <v>4.2058253523248592E-3</v>
      </c>
      <c r="AB32" s="15">
        <f t="shared" si="10"/>
        <v>5.4487433487720007E-3</v>
      </c>
      <c r="AC32" s="17">
        <v>5.241666666666667E-4</v>
      </c>
      <c r="AE32" s="15">
        <f t="shared" si="14"/>
        <v>5.1474363126668157E-2</v>
      </c>
      <c r="AF32" s="15">
        <f t="shared" si="11"/>
        <v>3.1350104771571796E-2</v>
      </c>
      <c r="AG32" s="15">
        <f t="shared" si="12"/>
        <v>2.1968210874528898E-3</v>
      </c>
      <c r="AI32" s="169">
        <v>5.1998529793334823E-2</v>
      </c>
      <c r="AJ32" s="169">
        <v>3.1874271438238462E-2</v>
      </c>
      <c r="AK32" s="169">
        <v>2.7209877541195565E-3</v>
      </c>
    </row>
    <row r="33" spans="1:37" x14ac:dyDescent="0.25">
      <c r="A33" s="1">
        <v>44043</v>
      </c>
      <c r="B33" s="1"/>
      <c r="C33" s="13">
        <f>LN('ESG FOND NOK '!B34/'ESG FOND NOK '!B33)</f>
        <v>2.6095864158633387E-3</v>
      </c>
      <c r="D33" s="13">
        <f>LN('ESG FOND NOK '!C34/'ESG FOND NOK '!C33)</f>
        <v>5.6689046962800117E-2</v>
      </c>
      <c r="E33" s="13">
        <f>LN('ESG FOND NOK '!D34/'ESG FOND NOK '!D33)</f>
        <v>-1.6334931170200021E-2</v>
      </c>
      <c r="F33" s="13">
        <f>LN('ESG FOND NOK '!E34/'ESG FOND NOK '!E33)</f>
        <v>1.3797215993469053E-2</v>
      </c>
      <c r="G33" s="13">
        <f>LN('ESG FOND NOK '!F34/'ESG FOND NOK '!F33)</f>
        <v>2.2076605903064785E-2</v>
      </c>
      <c r="H33" s="13">
        <f>LN('ESG FOND NOK '!G34/'ESG FOND NOK '!G33)</f>
        <v>-8.9522171102036866E-3</v>
      </c>
      <c r="I33" s="13">
        <f>LN('ESG FOND NOK '!H34/'ESG FOND NOK '!H33)</f>
        <v>-8.8845944527684295E-3</v>
      </c>
      <c r="J33" s="13">
        <f>LN('ESG FOND NOK '!I34/'ESG FOND NOK '!I33)</f>
        <v>-8.501719923752607E-3</v>
      </c>
      <c r="K33" s="13">
        <f>LN('ESG FOND NOK '!J34/'ESG FOND NOK '!J33)</f>
        <v>0.11331077672056811</v>
      </c>
      <c r="L33" s="13">
        <f>LN('ESG FOND NOK '!K34/'ESG FOND NOK '!K33)</f>
        <v>2.4239537137747756E-2</v>
      </c>
      <c r="M33" s="13">
        <f>LN('ESG FOND NOK '!L34/'ESG FOND NOK '!L33)</f>
        <v>3.0511275902621607E-2</v>
      </c>
      <c r="N33" s="13">
        <f>LN('ESG FOND NOK '!M34/'ESG FOND NOK '!M33)</f>
        <v>4.1719438696277811E-2</v>
      </c>
      <c r="O33" s="13">
        <f>LN('ESG FOND NOK '!N34/'ESG FOND NOK '!N33)</f>
        <v>2.1414094503816355E-2</v>
      </c>
      <c r="Q33" s="15">
        <f t="shared" si="0"/>
        <v>2.1304197491966719E-3</v>
      </c>
      <c r="R33" s="15">
        <f t="shared" si="1"/>
        <v>5.6209880296133448E-2</v>
      </c>
      <c r="S33" s="15">
        <f t="shared" si="2"/>
        <v>-1.6814097836866687E-2</v>
      </c>
      <c r="T33" s="15">
        <f t="shared" si="3"/>
        <v>1.3318049326802387E-2</v>
      </c>
      <c r="U33" s="15">
        <f t="shared" si="4"/>
        <v>2.1597439236398119E-2</v>
      </c>
      <c r="V33" s="15">
        <f t="shared" si="13"/>
        <v>-9.4313837768703526E-3</v>
      </c>
      <c r="W33" s="15">
        <f t="shared" si="5"/>
        <v>-9.3637611194350955E-3</v>
      </c>
      <c r="X33" s="15">
        <f t="shared" si="6"/>
        <v>-8.9808865904192729E-3</v>
      </c>
      <c r="Y33" s="15">
        <f t="shared" si="7"/>
        <v>0.11283161005390144</v>
      </c>
      <c r="Z33" s="15">
        <f t="shared" si="8"/>
        <v>2.376037047108109E-2</v>
      </c>
      <c r="AA33" s="15">
        <f t="shared" si="9"/>
        <v>3.0032109235954941E-2</v>
      </c>
      <c r="AB33" s="15">
        <f t="shared" si="10"/>
        <v>4.1240272029611141E-2</v>
      </c>
      <c r="AC33" s="17">
        <v>4.7916666666666664E-4</v>
      </c>
      <c r="AE33" s="15">
        <f t="shared" si="14"/>
        <v>0.14608340188800231</v>
      </c>
      <c r="AF33" s="15">
        <f t="shared" si="11"/>
        <v>5.1437124477785048E-2</v>
      </c>
      <c r="AG33" s="15">
        <f t="shared" si="12"/>
        <v>3.8640883240968496E-2</v>
      </c>
      <c r="AI33" s="169">
        <v>0.14656256855466898</v>
      </c>
      <c r="AJ33" s="169">
        <v>5.1916291144451718E-2</v>
      </c>
      <c r="AK33" s="169">
        <v>3.9120049907635165E-2</v>
      </c>
    </row>
    <row r="34" spans="1:37" x14ac:dyDescent="0.25">
      <c r="A34" s="1">
        <v>44074</v>
      </c>
      <c r="B34" s="1"/>
      <c r="C34" s="13">
        <f>LN('ESG FOND NOK '!B35/'ESG FOND NOK '!B34)</f>
        <v>2.9564956948305011E-2</v>
      </c>
      <c r="D34" s="13">
        <f>LN('ESG FOND NOK '!C35/'ESG FOND NOK '!C34)</f>
        <v>7.2534800809378408E-2</v>
      </c>
      <c r="E34" s="13">
        <f>LN('ESG FOND NOK '!D35/'ESG FOND NOK '!D34)</f>
        <v>1.8906450937371356E-4</v>
      </c>
      <c r="F34" s="13">
        <f>LN('ESG FOND NOK '!E35/'ESG FOND NOK '!E34)</f>
        <v>1.8953635980857777E-2</v>
      </c>
      <c r="G34" s="13">
        <f>LN('ESG FOND NOK '!F35/'ESG FOND NOK '!F34)</f>
        <v>8.1188535875758288E-3</v>
      </c>
      <c r="H34" s="13">
        <f>LN('ESG FOND NOK '!G35/'ESG FOND NOK '!G34)</f>
        <v>2.5398883786524148E-2</v>
      </c>
      <c r="I34" s="13">
        <f>LN('ESG FOND NOK '!H35/'ESG FOND NOK '!H34)</f>
        <v>2.3061381798920401E-2</v>
      </c>
      <c r="J34" s="13">
        <f>LN('ESG FOND NOK '!I35/'ESG FOND NOK '!I34)</f>
        <v>2.6116599788099458E-2</v>
      </c>
      <c r="K34" s="13">
        <f>LN('ESG FOND NOK '!J35/'ESG FOND NOK '!J34)</f>
        <v>8.3140625857176687E-2</v>
      </c>
      <c r="L34" s="13">
        <f>LN('ESG FOND NOK '!K35/'ESG FOND NOK '!K34)</f>
        <v>1.1111225425070629E-2</v>
      </c>
      <c r="M34" s="13">
        <f>LN('ESG FOND NOK '!L35/'ESG FOND NOK '!L34)</f>
        <v>2.1670064565543549E-2</v>
      </c>
      <c r="N34" s="13">
        <f>LN('ESG FOND NOK '!M35/'ESG FOND NOK '!M34)</f>
        <v>5.9969663934389281E-2</v>
      </c>
      <c r="O34" s="13">
        <f>LN('ESG FOND NOK '!N35/'ESG FOND NOK '!N34)</f>
        <v>6.0214004418085998E-2</v>
      </c>
      <c r="Q34" s="15">
        <f t="shared" si="0"/>
        <v>2.8889956948305012E-2</v>
      </c>
      <c r="R34" s="15">
        <f t="shared" si="1"/>
        <v>7.1859800809378413E-2</v>
      </c>
      <c r="S34" s="15">
        <f t="shared" si="2"/>
        <v>-4.8593549062628662E-4</v>
      </c>
      <c r="T34" s="15">
        <f t="shared" si="3"/>
        <v>1.8278635980857778E-2</v>
      </c>
      <c r="U34" s="15">
        <f t="shared" si="4"/>
        <v>7.4438535875758285E-3</v>
      </c>
      <c r="V34" s="15">
        <f t="shared" si="13"/>
        <v>2.472388378652415E-2</v>
      </c>
      <c r="W34" s="15">
        <f t="shared" si="5"/>
        <v>2.2386381798920402E-2</v>
      </c>
      <c r="X34" s="15">
        <f t="shared" si="6"/>
        <v>2.5441599788099459E-2</v>
      </c>
      <c r="Y34" s="15">
        <f t="shared" si="7"/>
        <v>8.2465625857176691E-2</v>
      </c>
      <c r="Z34" s="15">
        <f t="shared" si="8"/>
        <v>1.0436225425070628E-2</v>
      </c>
      <c r="AA34" s="15">
        <f t="shared" si="9"/>
        <v>2.099506456554355E-2</v>
      </c>
      <c r="AB34" s="15">
        <f t="shared" si="10"/>
        <v>5.9294663934389279E-2</v>
      </c>
      <c r="AC34" s="17">
        <v>6.7500000000000014E-4</v>
      </c>
      <c r="AE34" s="15">
        <f t="shared" si="14"/>
        <v>0.17382360903933719</v>
      </c>
      <c r="AF34" s="15">
        <f t="shared" si="11"/>
        <v>5.9085884200475253E-2</v>
      </c>
      <c r="AG34" s="15">
        <f t="shared" si="12"/>
        <v>4.0572215678982483E-2</v>
      </c>
      <c r="AI34" s="169">
        <v>0.1744986090393372</v>
      </c>
      <c r="AJ34" s="169">
        <v>5.9760884200475255E-2</v>
      </c>
      <c r="AK34" s="169">
        <v>4.1247215678982485E-2</v>
      </c>
    </row>
    <row r="35" spans="1:37" x14ac:dyDescent="0.25">
      <c r="A35" s="1">
        <v>44104</v>
      </c>
      <c r="B35" s="1"/>
      <c r="C35" s="13">
        <f>LN('ESG FOND NOK '!B36/'ESG FOND NOK '!B35)</f>
        <v>5.8631414167025234E-2</v>
      </c>
      <c r="D35" s="13">
        <f>LN('ESG FOND NOK '!C36/'ESG FOND NOK '!C35)</f>
        <v>8.6414601390657E-2</v>
      </c>
      <c r="E35" s="13">
        <f>LN('ESG FOND NOK '!D36/'ESG FOND NOK '!D35)</f>
        <v>4.6711192254531547E-2</v>
      </c>
      <c r="F35" s="13">
        <f>LN('ESG FOND NOK '!E36/'ESG FOND NOK '!E35)</f>
        <v>6.4321431449660946E-2</v>
      </c>
      <c r="G35" s="13">
        <f>LN('ESG FOND NOK '!F36/'ESG FOND NOK '!F35)</f>
        <v>8.8796285961878663E-2</v>
      </c>
      <c r="H35" s="13">
        <f>LN('ESG FOND NOK '!G36/'ESG FOND NOK '!G35)</f>
        <v>3.8139469036609787E-2</v>
      </c>
      <c r="I35" s="13">
        <f>LN('ESG FOND NOK '!H36/'ESG FOND NOK '!H35)</f>
        <v>4.5767514939774857E-2</v>
      </c>
      <c r="J35" s="13">
        <f>LN('ESG FOND NOK '!I36/'ESG FOND NOK '!I35)</f>
        <v>4.4173764335677372E-2</v>
      </c>
      <c r="K35" s="13">
        <f>LN('ESG FOND NOK '!J36/'ESG FOND NOK '!J35)</f>
        <v>0.12859865035357856</v>
      </c>
      <c r="L35" s="13">
        <f>LN('ESG FOND NOK '!K36/'ESG FOND NOK '!K35)</f>
        <v>7.0873932898176978E-2</v>
      </c>
      <c r="M35" s="13">
        <f>LN('ESG FOND NOK '!L36/'ESG FOND NOK '!L35)</f>
        <v>5.7906333936568119E-2</v>
      </c>
      <c r="N35" s="13">
        <f>LN('ESG FOND NOK '!M36/'ESG FOND NOK '!M35)</f>
        <v>2.9692706901626592E-2</v>
      </c>
      <c r="O35" s="13">
        <f>LN('ESG FOND NOK '!N36/'ESG FOND NOK '!N35)</f>
        <v>-6.1461042863767475E-2</v>
      </c>
      <c r="Q35" s="15">
        <f t="shared" ref="Q35:Q63" si="15">C35-$AC35</f>
        <v>5.8107247500358568E-2</v>
      </c>
      <c r="R35" s="15">
        <f t="shared" ref="R35:R63" si="16">D35-$AC35</f>
        <v>8.5890434723990328E-2</v>
      </c>
      <c r="S35" s="15">
        <f t="shared" ref="S35:S63" si="17">E35-$AC35</f>
        <v>4.6187025587864881E-2</v>
      </c>
      <c r="T35" s="15">
        <f t="shared" ref="T35:T63" si="18">F35-$AC35</f>
        <v>6.3797264782994273E-2</v>
      </c>
      <c r="U35" s="15">
        <f t="shared" ref="U35:U63" si="19">G35-$AC35</f>
        <v>8.827211929521199E-2</v>
      </c>
      <c r="V35" s="15">
        <f t="shared" si="13"/>
        <v>3.7615302369943121E-2</v>
      </c>
      <c r="W35" s="15">
        <f t="shared" ref="W35:W63" si="20">I35-$AC35</f>
        <v>4.5243348273108192E-2</v>
      </c>
      <c r="X35" s="15">
        <f t="shared" ref="X35:X63" si="21">J35-$AC35</f>
        <v>4.3649597669010706E-2</v>
      </c>
      <c r="Y35" s="15">
        <f t="shared" ref="Y35:Y63" si="22">K35-$AC35</f>
        <v>0.12807448368691191</v>
      </c>
      <c r="Z35" s="15">
        <f t="shared" ref="Z35:Z63" si="23">L35-$AC35</f>
        <v>7.0349766231510305E-2</v>
      </c>
      <c r="AA35" s="15">
        <f t="shared" ref="AA35:AA63" si="24">M35-$AC35</f>
        <v>5.7382167269901453E-2</v>
      </c>
      <c r="AB35" s="15">
        <f t="shared" ref="AB35:AB63" si="25">N35-$AC35</f>
        <v>2.9168540234959926E-2</v>
      </c>
      <c r="AC35" s="17">
        <v>5.241666666666667E-4</v>
      </c>
      <c r="AE35" s="15">
        <f t="shared" si="14"/>
        <v>7.385305970973606E-2</v>
      </c>
      <c r="AF35" s="15">
        <f t="shared" si="11"/>
        <v>-3.2916143084070822E-2</v>
      </c>
      <c r="AG35" s="15">
        <f t="shared" si="12"/>
        <v>-1.1367736753242694E-3</v>
      </c>
      <c r="AI35" s="169">
        <v>7.4377226376402733E-2</v>
      </c>
      <c r="AJ35" s="169">
        <v>-3.2391976417404156E-2</v>
      </c>
      <c r="AK35" s="169">
        <v>-6.1260700865760256E-4</v>
      </c>
    </row>
    <row r="36" spans="1:37" x14ac:dyDescent="0.25">
      <c r="A36" s="1">
        <v>44134</v>
      </c>
      <c r="B36" s="1"/>
      <c r="C36" s="13">
        <f>LN('ESG FOND NOK '!B37/'ESG FOND NOK '!B36)</f>
        <v>-1.2394305512028674E-2</v>
      </c>
      <c r="D36" s="13">
        <f>LN('ESG FOND NOK '!C37/'ESG FOND NOK '!C36)</f>
        <v>5.8862368902885071E-2</v>
      </c>
      <c r="E36" s="13">
        <f>LN('ESG FOND NOK '!D37/'ESG FOND NOK '!D36)</f>
        <v>-3.5553750694554076E-2</v>
      </c>
      <c r="F36" s="13">
        <f>LN('ESG FOND NOK '!E37/'ESG FOND NOK '!E36)</f>
        <v>-9.9809636378275918E-3</v>
      </c>
      <c r="G36" s="13">
        <f>LN('ESG FOND NOK '!F37/'ESG FOND NOK '!F36)</f>
        <v>4.3578333084900715E-2</v>
      </c>
      <c r="H36" s="13">
        <f>LN('ESG FOND NOK '!G37/'ESG FOND NOK '!G36)</f>
        <v>-9.5215647938058454E-3</v>
      </c>
      <c r="I36" s="13">
        <f>LN('ESG FOND NOK '!H37/'ESG FOND NOK '!H36)</f>
        <v>-6.9113324309152974E-3</v>
      </c>
      <c r="J36" s="13">
        <f>LN('ESG FOND NOK '!I37/'ESG FOND NOK '!I36)</f>
        <v>-8.7861836894629758E-3</v>
      </c>
      <c r="K36" s="13">
        <f>LN('ESG FOND NOK '!J37/'ESG FOND NOK '!J36)</f>
        <v>5.8400017404991879E-2</v>
      </c>
      <c r="L36" s="13">
        <f>LN('ESG FOND NOK '!K37/'ESG FOND NOK '!K36)</f>
        <v>-2.9475664321265374E-2</v>
      </c>
      <c r="M36" s="13">
        <f>LN('ESG FOND NOK '!L37/'ESG FOND NOK '!L36)</f>
        <v>-3.6181957984314034E-2</v>
      </c>
      <c r="N36" s="13">
        <f>LN('ESG FOND NOK '!M37/'ESG FOND NOK '!M36)</f>
        <v>-4.4141416166992103E-2</v>
      </c>
      <c r="O36" s="13">
        <f>LN('ESG FOND NOK '!N37/'ESG FOND NOK '!N36)</f>
        <v>-0.11800142735836686</v>
      </c>
      <c r="Q36" s="15">
        <f t="shared" si="15"/>
        <v>-1.2978472178695341E-2</v>
      </c>
      <c r="R36" s="15">
        <f t="shared" si="16"/>
        <v>5.8278202236218407E-2</v>
      </c>
      <c r="S36" s="15">
        <f t="shared" si="17"/>
        <v>-3.6137917361220739E-2</v>
      </c>
      <c r="T36" s="15">
        <f t="shared" si="18"/>
        <v>-1.0565130304494259E-2</v>
      </c>
      <c r="U36" s="15">
        <f t="shared" si="19"/>
        <v>4.2994166418234052E-2</v>
      </c>
      <c r="V36" s="15">
        <f t="shared" si="13"/>
        <v>-1.0105731460472512E-2</v>
      </c>
      <c r="W36" s="15">
        <f t="shared" si="20"/>
        <v>-7.4954990975819643E-3</v>
      </c>
      <c r="X36" s="15">
        <f t="shared" si="21"/>
        <v>-9.3703503561296426E-3</v>
      </c>
      <c r="Y36" s="15">
        <f t="shared" si="22"/>
        <v>5.7815850738325215E-2</v>
      </c>
      <c r="Z36" s="15">
        <f t="shared" si="23"/>
        <v>-3.0059830987932041E-2</v>
      </c>
      <c r="AA36" s="15">
        <f t="shared" si="24"/>
        <v>-3.6766124650980697E-2</v>
      </c>
      <c r="AB36" s="15">
        <f t="shared" si="25"/>
        <v>-4.4725582833658767E-2</v>
      </c>
      <c r="AC36" s="17">
        <v>5.8416666666666664E-4</v>
      </c>
      <c r="AE36" s="15">
        <f t="shared" si="14"/>
        <v>5.5736488137451259E-2</v>
      </c>
      <c r="AF36" s="15">
        <f t="shared" si="11"/>
        <v>-2.4943501744152233E-2</v>
      </c>
      <c r="AG36" s="15">
        <f t="shared" si="12"/>
        <v>-5.2565951033021405E-2</v>
      </c>
      <c r="AI36" s="169">
        <v>5.6320654804117923E-2</v>
      </c>
      <c r="AJ36" s="169">
        <v>-2.4359335077485566E-2</v>
      </c>
      <c r="AK36" s="169">
        <v>-5.1981784366354741E-2</v>
      </c>
    </row>
    <row r="37" spans="1:37" x14ac:dyDescent="0.25">
      <c r="A37" s="1">
        <v>44165</v>
      </c>
      <c r="B37" s="1"/>
      <c r="C37" s="13">
        <f>LN('ESG FOND NOK '!B38/'ESG FOND NOK '!B37)</f>
        <v>2.8071115034859609E-2</v>
      </c>
      <c r="D37" s="13">
        <f>LN('ESG FOND NOK '!C38/'ESG FOND NOK '!C37)</f>
        <v>0.1354524040938927</v>
      </c>
      <c r="E37" s="13">
        <f>LN('ESG FOND NOK '!D38/'ESG FOND NOK '!D37)</f>
        <v>7.7640404858383652E-2</v>
      </c>
      <c r="F37" s="13">
        <f>LN('ESG FOND NOK '!E38/'ESG FOND NOK '!E37)</f>
        <v>5.9365172184646008E-2</v>
      </c>
      <c r="G37" s="13">
        <f>LN('ESG FOND NOK '!F38/'ESG FOND NOK '!F37)</f>
        <v>2.3649702294300471E-2</v>
      </c>
      <c r="H37" s="13">
        <f>LN('ESG FOND NOK '!G38/'ESG FOND NOK '!G37)</f>
        <v>3.6140663105359225E-2</v>
      </c>
      <c r="I37" s="13">
        <f>LN('ESG FOND NOK '!H38/'ESG FOND NOK '!H37)</f>
        <v>4.1339694044229096E-2</v>
      </c>
      <c r="J37" s="13">
        <f>LN('ESG FOND NOK '!I38/'ESG FOND NOK '!I37)</f>
        <v>3.9167119234391701E-2</v>
      </c>
      <c r="K37" s="13">
        <f>LN('ESG FOND NOK '!J38/'ESG FOND NOK '!J37)</f>
        <v>0.12978864905279491</v>
      </c>
      <c r="L37" s="13">
        <f>LN('ESG FOND NOK '!K38/'ESG FOND NOK '!K37)</f>
        <v>4.5223458915218229E-2</v>
      </c>
      <c r="M37" s="13">
        <f>LN('ESG FOND NOK '!L38/'ESG FOND NOK '!L37)</f>
        <v>7.1803888412205988E-2</v>
      </c>
      <c r="N37" s="13">
        <f>LN('ESG FOND NOK '!M38/'ESG FOND NOK '!M37)</f>
        <v>0.12580500734516439</v>
      </c>
      <c r="O37" s="13">
        <f>LN('ESG FOND NOK '!N38/'ESG FOND NOK '!N37)</f>
        <v>0.24156314778969662</v>
      </c>
      <c r="Q37" s="15">
        <f t="shared" si="15"/>
        <v>2.7365281701526276E-2</v>
      </c>
      <c r="R37" s="15">
        <f t="shared" si="16"/>
        <v>0.13474657076055938</v>
      </c>
      <c r="S37" s="15">
        <f t="shared" si="17"/>
        <v>7.6934571525050316E-2</v>
      </c>
      <c r="T37" s="15">
        <f t="shared" si="18"/>
        <v>5.8659338851312672E-2</v>
      </c>
      <c r="U37" s="15">
        <f t="shared" si="19"/>
        <v>2.2943868960967138E-2</v>
      </c>
      <c r="V37" s="15">
        <f t="shared" si="13"/>
        <v>3.5434829772025889E-2</v>
      </c>
      <c r="W37" s="15">
        <f t="shared" si="20"/>
        <v>4.063386071089576E-2</v>
      </c>
      <c r="X37" s="15">
        <f t="shared" si="21"/>
        <v>3.8461285901058365E-2</v>
      </c>
      <c r="Y37" s="15">
        <f t="shared" si="22"/>
        <v>0.12908281571946159</v>
      </c>
      <c r="Z37" s="15">
        <f t="shared" si="23"/>
        <v>4.4517625581884893E-2</v>
      </c>
      <c r="AA37" s="15">
        <f t="shared" si="24"/>
        <v>7.1098055078872652E-2</v>
      </c>
      <c r="AB37" s="15">
        <f t="shared" si="25"/>
        <v>0.12509917401183107</v>
      </c>
      <c r="AC37" s="17">
        <v>7.0583333333333338E-4</v>
      </c>
      <c r="AE37" s="15">
        <f t="shared" si="14"/>
        <v>0.18663057998741639</v>
      </c>
      <c r="AF37" s="15">
        <f t="shared" si="11"/>
        <v>0.11586156217717875</v>
      </c>
      <c r="AG37" s="15">
        <f t="shared" si="12"/>
        <v>0.13990087445795307</v>
      </c>
      <c r="AI37" s="169">
        <v>0.18733641332074971</v>
      </c>
      <c r="AJ37" s="169">
        <v>0.11656739551051208</v>
      </c>
      <c r="AK37" s="169">
        <v>0.14060670779128639</v>
      </c>
    </row>
    <row r="38" spans="1:37" x14ac:dyDescent="0.25">
      <c r="A38" s="1">
        <v>44196</v>
      </c>
      <c r="B38" s="1"/>
      <c r="C38" s="13">
        <f>LN('ESG FOND NOK '!B39/'ESG FOND NOK '!B38)</f>
        <v>1.2178727590895156E-2</v>
      </c>
      <c r="D38" s="13">
        <f>LN('ESG FOND NOK '!C39/'ESG FOND NOK '!C38)</f>
        <v>9.3991525485361133E-2</v>
      </c>
      <c r="E38" s="13">
        <f>LN('ESG FOND NOK '!D39/'ESG FOND NOK '!D38)</f>
        <v>1.2702457722249497E-2</v>
      </c>
      <c r="F38" s="13">
        <f>LN('ESG FOND NOK '!E39/'ESG FOND NOK '!E38)</f>
        <v>1.5531099689345688E-2</v>
      </c>
      <c r="G38" s="13">
        <f>LN('ESG FOND NOK '!F39/'ESG FOND NOK '!F38)</f>
        <v>5.2336115948906109E-2</v>
      </c>
      <c r="H38" s="13">
        <f>LN('ESG FOND NOK '!G39/'ESG FOND NOK '!G38)</f>
        <v>4.4354911427865054E-3</v>
      </c>
      <c r="I38" s="13">
        <f>LN('ESG FOND NOK '!H39/'ESG FOND NOK '!H38)</f>
        <v>1.015173130853724E-2</v>
      </c>
      <c r="J38" s="13">
        <f>LN('ESG FOND NOK '!I39/'ESG FOND NOK '!I38)</f>
        <v>7.0572820483831887E-3</v>
      </c>
      <c r="K38" s="13">
        <f>LN('ESG FOND NOK '!J39/'ESG FOND NOK '!J38)</f>
        <v>0.12362918476076469</v>
      </c>
      <c r="L38" s="13">
        <f>LN('ESG FOND NOK '!K39/'ESG FOND NOK '!K38)</f>
        <v>1.1869052995015696E-2</v>
      </c>
      <c r="M38" s="13">
        <f>LN('ESG FOND NOK '!L39/'ESG FOND NOK '!L38)</f>
        <v>6.3275346037474658E-2</v>
      </c>
      <c r="N38" s="13">
        <f>LN('ESG FOND NOK '!M39/'ESG FOND NOK '!M38)</f>
        <v>8.8059692073455875E-2</v>
      </c>
      <c r="O38" s="13">
        <f>LN('ESG FOND NOK '!N39/'ESG FOND NOK '!N38)</f>
        <v>6.2827751149947708E-2</v>
      </c>
      <c r="Q38" s="15">
        <f t="shared" si="15"/>
        <v>1.1372894257561822E-2</v>
      </c>
      <c r="R38" s="15">
        <f t="shared" si="16"/>
        <v>9.3185692152027794E-2</v>
      </c>
      <c r="S38" s="15">
        <f t="shared" si="17"/>
        <v>1.1896624388916163E-2</v>
      </c>
      <c r="T38" s="15">
        <f t="shared" si="18"/>
        <v>1.4725266356012354E-2</v>
      </c>
      <c r="U38" s="15">
        <f t="shared" si="19"/>
        <v>5.1530282615572777E-2</v>
      </c>
      <c r="V38" s="15">
        <f t="shared" si="13"/>
        <v>3.6296578094531721E-3</v>
      </c>
      <c r="W38" s="15">
        <f t="shared" si="20"/>
        <v>9.3458979752039061E-3</v>
      </c>
      <c r="X38" s="15">
        <f t="shared" si="21"/>
        <v>6.2514487150498559E-3</v>
      </c>
      <c r="Y38" s="15">
        <f t="shared" si="22"/>
        <v>0.12282335142743135</v>
      </c>
      <c r="Z38" s="15">
        <f t="shared" si="23"/>
        <v>1.1063219661682363E-2</v>
      </c>
      <c r="AA38" s="15">
        <f t="shared" si="24"/>
        <v>6.2469512704141326E-2</v>
      </c>
      <c r="AB38" s="15">
        <f t="shared" si="25"/>
        <v>8.7253858740122536E-2</v>
      </c>
      <c r="AC38" s="17">
        <v>8.0583333333333331E-4</v>
      </c>
      <c r="AE38" s="15">
        <f t="shared" si="14"/>
        <v>0.17674944157305622</v>
      </c>
      <c r="AF38" s="15">
        <f t="shared" si="11"/>
        <v>4.4929313753308192E-2</v>
      </c>
      <c r="AG38" s="15">
        <f t="shared" si="12"/>
        <v>4.7337134474098992E-2</v>
      </c>
      <c r="AI38" s="169">
        <v>0.17755527490638956</v>
      </c>
      <c r="AJ38" s="169">
        <v>4.5735147086641524E-2</v>
      </c>
      <c r="AK38" s="169">
        <v>4.8142967807432324E-2</v>
      </c>
    </row>
    <row r="39" spans="1:37" x14ac:dyDescent="0.25">
      <c r="A39" s="1">
        <v>44225</v>
      </c>
      <c r="B39" s="1"/>
      <c r="C39" s="13">
        <f>LN('ESG FOND NOK '!B40/'ESG FOND NOK '!B39)</f>
        <v>-7.3652405593473908E-3</v>
      </c>
      <c r="D39" s="13">
        <f>LN('ESG FOND NOK '!C40/'ESG FOND NOK '!C39)</f>
        <v>4.7238948571856836E-2</v>
      </c>
      <c r="E39" s="13">
        <f>LN('ESG FOND NOK '!D40/'ESG FOND NOK '!D39)</f>
        <v>-1.5578113655335415E-2</v>
      </c>
      <c r="F39" s="13">
        <f>LN('ESG FOND NOK '!E40/'ESG FOND NOK '!E39)</f>
        <v>6.0554209164649037E-3</v>
      </c>
      <c r="G39" s="13">
        <f>LN('ESG FOND NOK '!F40/'ESG FOND NOK '!F39)</f>
        <v>8.4646819136222663E-3</v>
      </c>
      <c r="H39" s="13">
        <f>LN('ESG FOND NOK '!G40/'ESG FOND NOK '!G39)</f>
        <v>-4.0987794658114921E-3</v>
      </c>
      <c r="I39" s="13">
        <f>LN('ESG FOND NOK '!H40/'ESG FOND NOK '!H39)</f>
        <v>-7.9992868208894705E-3</v>
      </c>
      <c r="J39" s="13">
        <f>LN('ESG FOND NOK '!I40/'ESG FOND NOK '!I39)</f>
        <v>-8.8453915994689113E-3</v>
      </c>
      <c r="K39" s="13">
        <f>LN('ESG FOND NOK '!J40/'ESG FOND NOK '!J39)</f>
        <v>6.2346442666578406E-2</v>
      </c>
      <c r="L39" s="13">
        <f>LN('ESG FOND NOK '!K40/'ESG FOND NOK '!K39)</f>
        <v>-1.2612109295109368E-3</v>
      </c>
      <c r="M39" s="13">
        <f>LN('ESG FOND NOK '!L40/'ESG FOND NOK '!L39)</f>
        <v>-4.7542326771720956E-4</v>
      </c>
      <c r="N39" s="13">
        <f>LN('ESG FOND NOK '!M40/'ESG FOND NOK '!M39)</f>
        <v>-1.1306617425763124E-2</v>
      </c>
      <c r="O39" s="13">
        <f>LN('ESG FOND NOK '!N40/'ESG FOND NOK '!N39)</f>
        <v>7.7681883479251493E-2</v>
      </c>
      <c r="Q39" s="15">
        <f t="shared" si="15"/>
        <v>-8.2444072260140569E-3</v>
      </c>
      <c r="R39" s="15">
        <f t="shared" si="16"/>
        <v>4.6359781905190169E-2</v>
      </c>
      <c r="S39" s="15">
        <f t="shared" si="17"/>
        <v>-1.6457280322002082E-2</v>
      </c>
      <c r="T39" s="15">
        <f t="shared" si="18"/>
        <v>5.1762542497982376E-3</v>
      </c>
      <c r="U39" s="15">
        <f t="shared" si="19"/>
        <v>7.5855152469555993E-3</v>
      </c>
      <c r="V39" s="15">
        <f t="shared" si="13"/>
        <v>-4.9779461324781591E-3</v>
      </c>
      <c r="W39" s="15">
        <f t="shared" si="20"/>
        <v>-8.8784534875561375E-3</v>
      </c>
      <c r="X39" s="15">
        <f t="shared" si="21"/>
        <v>-9.7245582661355783E-3</v>
      </c>
      <c r="Y39" s="15">
        <f t="shared" si="22"/>
        <v>6.1467275999911739E-2</v>
      </c>
      <c r="Z39" s="15">
        <f t="shared" si="23"/>
        <v>-2.1403775961776035E-3</v>
      </c>
      <c r="AA39" s="15">
        <f t="shared" si="24"/>
        <v>-1.3545899343838761E-3</v>
      </c>
      <c r="AB39" s="15">
        <f t="shared" si="25"/>
        <v>-1.2185784092429791E-2</v>
      </c>
      <c r="AC39" s="17">
        <v>8.7916666666666655E-4</v>
      </c>
      <c r="AE39" s="15">
        <f t="shared" si="14"/>
        <v>6.0422326741595297E-2</v>
      </c>
      <c r="AF39" s="15">
        <f t="shared" si="11"/>
        <v>-5.1951003861773499E-3</v>
      </c>
      <c r="AG39" s="15">
        <f t="shared" si="12"/>
        <v>-1.1860432623191721E-2</v>
      </c>
      <c r="AI39" s="169">
        <v>6.1301493408261964E-2</v>
      </c>
      <c r="AJ39" s="169">
        <v>-4.3159337195106838E-3</v>
      </c>
      <c r="AK39" s="169">
        <v>-1.0981265956525054E-2</v>
      </c>
    </row>
    <row r="40" spans="1:37" x14ac:dyDescent="0.25">
      <c r="A40" s="1">
        <v>44253</v>
      </c>
      <c r="B40" s="1"/>
      <c r="C40" s="13">
        <f>LN('ESG FOND NOK '!B41/'ESG FOND NOK '!B40)</f>
        <v>2.8834080262807722E-2</v>
      </c>
      <c r="D40" s="13">
        <f>LN('ESG FOND NOK '!C41/'ESG FOND NOK '!C40)</f>
        <v>6.7742379731483802E-3</v>
      </c>
      <c r="E40" s="13">
        <f>LN('ESG FOND NOK '!D41/'ESG FOND NOK '!D40)</f>
        <v>3.7973537163865402E-2</v>
      </c>
      <c r="F40" s="13">
        <f>LN('ESG FOND NOK '!E41/'ESG FOND NOK '!E40)</f>
        <v>1.7860806999360893E-2</v>
      </c>
      <c r="G40" s="13">
        <f>LN('ESG FOND NOK '!F41/'ESG FOND NOK '!F40)</f>
        <v>1.9682123005904134E-2</v>
      </c>
      <c r="H40" s="13">
        <f>LN('ESG FOND NOK '!G41/'ESG FOND NOK '!G40)</f>
        <v>2.8213893068752171E-2</v>
      </c>
      <c r="I40" s="13">
        <f>LN('ESG FOND NOK '!H41/'ESG FOND NOK '!H40)</f>
        <v>2.3931911628735352E-2</v>
      </c>
      <c r="J40" s="13">
        <f>LN('ESG FOND NOK '!I41/'ESG FOND NOK '!I40)</f>
        <v>2.6118062958508464E-2</v>
      </c>
      <c r="K40" s="13">
        <f>LN('ESG FOND NOK '!J41/'ESG FOND NOK '!J40)</f>
        <v>-7.1599936339209636E-2</v>
      </c>
      <c r="L40" s="13">
        <f>LN('ESG FOND NOK '!K41/'ESG FOND NOK '!K40)</f>
        <v>1.7789364960265508E-2</v>
      </c>
      <c r="M40" s="13">
        <f>LN('ESG FOND NOK '!L41/'ESG FOND NOK '!L40)</f>
        <v>4.7703852736346534E-3</v>
      </c>
      <c r="N40" s="13">
        <f>LN('ESG FOND NOK '!M41/'ESG FOND NOK '!M40)</f>
        <v>6.8900992905177464E-3</v>
      </c>
      <c r="O40" s="13">
        <f>LN('ESG FOND NOK '!N41/'ESG FOND NOK '!N40)</f>
        <v>0.19681295556985953</v>
      </c>
      <c r="Q40" s="15">
        <f t="shared" si="15"/>
        <v>2.761158026280772E-2</v>
      </c>
      <c r="R40" s="15">
        <f t="shared" si="16"/>
        <v>5.5517379731483806E-3</v>
      </c>
      <c r="S40" s="15">
        <f t="shared" si="17"/>
        <v>3.6751037163865401E-2</v>
      </c>
      <c r="T40" s="15">
        <f t="shared" si="18"/>
        <v>1.6638306999360891E-2</v>
      </c>
      <c r="U40" s="15">
        <f t="shared" si="19"/>
        <v>1.8459623005904133E-2</v>
      </c>
      <c r="V40" s="15">
        <f t="shared" si="13"/>
        <v>2.699139306875217E-2</v>
      </c>
      <c r="W40" s="15">
        <f t="shared" si="20"/>
        <v>2.2709411628735351E-2</v>
      </c>
      <c r="X40" s="15">
        <f t="shared" si="21"/>
        <v>2.4895562958508463E-2</v>
      </c>
      <c r="Y40" s="15">
        <f t="shared" si="22"/>
        <v>-7.2822436339209637E-2</v>
      </c>
      <c r="Z40" s="15">
        <f t="shared" si="23"/>
        <v>1.6566864960265507E-2</v>
      </c>
      <c r="AA40" s="15">
        <f t="shared" si="24"/>
        <v>3.5478852736346533E-3</v>
      </c>
      <c r="AB40" s="15">
        <f t="shared" si="25"/>
        <v>5.6675992905177459E-3</v>
      </c>
      <c r="AC40" s="17">
        <v>1.2225000000000001E-3</v>
      </c>
      <c r="AE40" s="15">
        <f t="shared" si="14"/>
        <v>-0.14485917102475879</v>
      </c>
      <c r="AF40" s="15">
        <f t="shared" si="11"/>
        <v>2.1967885574325378E-2</v>
      </c>
      <c r="AG40" s="15">
        <f t="shared" si="12"/>
        <v>3.8965538183263655E-2</v>
      </c>
      <c r="AI40" s="169">
        <v>-0.1436366710247588</v>
      </c>
      <c r="AJ40" s="169">
        <v>2.319038557432538E-2</v>
      </c>
      <c r="AK40" s="169">
        <v>4.0188038183263657E-2</v>
      </c>
    </row>
    <row r="41" spans="1:37" x14ac:dyDescent="0.25">
      <c r="A41" s="1">
        <v>44286</v>
      </c>
      <c r="B41" s="1"/>
      <c r="C41" s="13">
        <f>LN('ESG FOND NOK '!B42/'ESG FOND NOK '!B41)</f>
        <v>1.353596668519841E-2</v>
      </c>
      <c r="D41" s="13">
        <f>LN('ESG FOND NOK '!C42/'ESG FOND NOK '!C41)</f>
        <v>2.3103291152910842E-2</v>
      </c>
      <c r="E41" s="13">
        <f>LN('ESG FOND NOK '!D42/'ESG FOND NOK '!D41)</f>
        <v>-2.7595913250372745E-3</v>
      </c>
      <c r="F41" s="13">
        <f>LN('ESG FOND NOK '!E42/'ESG FOND NOK '!E41)</f>
        <v>2.8159403221493691E-2</v>
      </c>
      <c r="G41" s="13">
        <f>LN('ESG FOND NOK '!F42/'ESG FOND NOK '!F41)</f>
        <v>-8.7850706097191353E-3</v>
      </c>
      <c r="H41" s="13">
        <f>LN('ESG FOND NOK '!G42/'ESG FOND NOK '!G41)</f>
        <v>2.6292655046499469E-2</v>
      </c>
      <c r="I41" s="13">
        <f>LN('ESG FOND NOK '!H42/'ESG FOND NOK '!H41)</f>
        <v>2.6864832507691058E-2</v>
      </c>
      <c r="J41" s="13">
        <f>LN('ESG FOND NOK '!I42/'ESG FOND NOK '!I41)</f>
        <v>2.8302328013477943E-2</v>
      </c>
      <c r="K41" s="13">
        <f>LN('ESG FOND NOK '!J42/'ESG FOND NOK '!J41)</f>
        <v>-4.0450935873524906E-2</v>
      </c>
      <c r="L41" s="13">
        <f>LN('ESG FOND NOK '!K42/'ESG FOND NOK '!K41)</f>
        <v>2.3248549597506864E-2</v>
      </c>
      <c r="M41" s="13">
        <f>LN('ESG FOND NOK '!L42/'ESG FOND NOK '!L41)</f>
        <v>-1.1051296907436175E-2</v>
      </c>
      <c r="N41" s="13">
        <f>LN('ESG FOND NOK '!M42/'ESG FOND NOK '!M41)</f>
        <v>3.8408461205727586E-2</v>
      </c>
      <c r="O41" s="13">
        <f>LN('ESG FOND NOK '!N42/'ESG FOND NOK '!N41)</f>
        <v>-7.1266597435842932E-2</v>
      </c>
      <c r="Q41" s="15">
        <f t="shared" si="15"/>
        <v>1.2300133351865077E-2</v>
      </c>
      <c r="R41" s="15">
        <f t="shared" si="16"/>
        <v>2.186745781957751E-2</v>
      </c>
      <c r="S41" s="15">
        <f t="shared" si="17"/>
        <v>-3.9954246583706081E-3</v>
      </c>
      <c r="T41" s="15">
        <f t="shared" si="18"/>
        <v>2.6923569888160359E-2</v>
      </c>
      <c r="U41" s="15">
        <f t="shared" si="19"/>
        <v>-1.0020903943052469E-2</v>
      </c>
      <c r="V41" s="15">
        <f t="shared" ref="V41:V63" si="26">H41-$AC41</f>
        <v>2.5056821713166137E-2</v>
      </c>
      <c r="W41" s="15">
        <f t="shared" si="20"/>
        <v>2.5628999174357726E-2</v>
      </c>
      <c r="X41" s="15">
        <f t="shared" si="21"/>
        <v>2.7066494680144611E-2</v>
      </c>
      <c r="Y41" s="15">
        <f t="shared" si="22"/>
        <v>-4.1686769206858237E-2</v>
      </c>
      <c r="Z41" s="15">
        <f t="shared" si="23"/>
        <v>2.2012716264173532E-2</v>
      </c>
      <c r="AA41" s="15">
        <f t="shared" si="24"/>
        <v>-1.2287130240769509E-2</v>
      </c>
      <c r="AB41" s="15">
        <f t="shared" si="25"/>
        <v>3.7172627872394254E-2</v>
      </c>
      <c r="AC41" s="17">
        <v>1.2358333333333334E-3</v>
      </c>
      <c r="AE41" s="15">
        <f t="shared" si="14"/>
        <v>-7.1140085112480017E-2</v>
      </c>
      <c r="AF41" s="15">
        <f t="shared" si="11"/>
        <v>2.5640444702547893E-2</v>
      </c>
      <c r="AG41" s="15">
        <f t="shared" si="12"/>
        <v>4.9220708974998646E-2</v>
      </c>
      <c r="AI41" s="169">
        <v>-6.9904251779146678E-2</v>
      </c>
      <c r="AJ41" s="169">
        <v>2.6876278035881225E-2</v>
      </c>
      <c r="AK41" s="169">
        <v>5.0456542308331978E-2</v>
      </c>
    </row>
    <row r="42" spans="1:37" x14ac:dyDescent="0.25">
      <c r="A42" s="1">
        <v>44316</v>
      </c>
      <c r="B42" s="1"/>
      <c r="C42" s="13">
        <f>LN('ESG FOND NOK '!B43/'ESG FOND NOK '!B42)</f>
        <v>1.2518218357403138E-2</v>
      </c>
      <c r="D42" s="13">
        <f>LN('ESG FOND NOK '!C43/'ESG FOND NOK '!C42)</f>
        <v>-3.1693693483609432E-2</v>
      </c>
      <c r="E42" s="13">
        <f>LN('ESG FOND NOK '!D43/'ESG FOND NOK '!D42)</f>
        <v>1.2251097848762027E-2</v>
      </c>
      <c r="F42" s="13">
        <f>LN('ESG FOND NOK '!E43/'ESG FOND NOK '!E42)</f>
        <v>9.9327223742874896E-3</v>
      </c>
      <c r="G42" s="13">
        <f>LN('ESG FOND NOK '!F43/'ESG FOND NOK '!F42)</f>
        <v>7.0066331967381362E-3</v>
      </c>
      <c r="H42" s="13">
        <f>LN('ESG FOND NOK '!G43/'ESG FOND NOK '!G42)</f>
        <v>1.355223072083553E-2</v>
      </c>
      <c r="I42" s="13">
        <f>LN('ESG FOND NOK '!H43/'ESG FOND NOK '!H42)</f>
        <v>1.6098606677223508E-2</v>
      </c>
      <c r="J42" s="13">
        <f>LN('ESG FOND NOK '!I43/'ESG FOND NOK '!I42)</f>
        <v>1.7937431652463923E-2</v>
      </c>
      <c r="K42" s="13">
        <f>LN('ESG FOND NOK '!J43/'ESG FOND NOK '!J42)</f>
        <v>-1.882697446606248E-2</v>
      </c>
      <c r="L42" s="13">
        <f>LN('ESG FOND NOK '!K43/'ESG FOND NOK '!K42)</f>
        <v>2.1601412398654537E-2</v>
      </c>
      <c r="M42" s="13">
        <f>LN('ESG FOND NOK '!L43/'ESG FOND NOK '!L42)</f>
        <v>3.0791307209433864E-3</v>
      </c>
      <c r="N42" s="13">
        <f>LN('ESG FOND NOK '!M43/'ESG FOND NOK '!M42)</f>
        <v>8.0496464244403775E-3</v>
      </c>
      <c r="O42" s="13">
        <f>LN('ESG FOND NOK '!N43/'ESG FOND NOK '!N42)</f>
        <v>7.2053317640057568E-2</v>
      </c>
      <c r="Q42" s="15">
        <f t="shared" si="15"/>
        <v>1.1319885024069805E-2</v>
      </c>
      <c r="R42" s="15">
        <f t="shared" si="16"/>
        <v>-3.2892026816942768E-2</v>
      </c>
      <c r="S42" s="15">
        <f t="shared" si="17"/>
        <v>1.1052764515428694E-2</v>
      </c>
      <c r="T42" s="15">
        <f t="shared" si="18"/>
        <v>8.7343890409541571E-3</v>
      </c>
      <c r="U42" s="15">
        <f t="shared" si="19"/>
        <v>5.8082998634048028E-3</v>
      </c>
      <c r="V42" s="15">
        <f t="shared" si="26"/>
        <v>1.2353897387502198E-2</v>
      </c>
      <c r="W42" s="15">
        <f t="shared" si="20"/>
        <v>1.4900273343890175E-2</v>
      </c>
      <c r="X42" s="15">
        <f t="shared" si="21"/>
        <v>1.6739098319130591E-2</v>
      </c>
      <c r="Y42" s="15">
        <f t="shared" si="22"/>
        <v>-2.0025307799395813E-2</v>
      </c>
      <c r="Z42" s="15">
        <f t="shared" si="23"/>
        <v>2.0403079065321204E-2</v>
      </c>
      <c r="AA42" s="15">
        <f t="shared" si="24"/>
        <v>1.8807973876100532E-3</v>
      </c>
      <c r="AB42" s="15">
        <f t="shared" si="25"/>
        <v>6.8513130911070442E-3</v>
      </c>
      <c r="AC42" s="17">
        <v>1.1983333333333332E-3</v>
      </c>
      <c r="AE42" s="15">
        <f t="shared" si="14"/>
        <v>-3.7334255337673337E-2</v>
      </c>
      <c r="AF42" s="15">
        <f t="shared" si="11"/>
        <v>4.1991020772542E-2</v>
      </c>
      <c r="AG42" s="15">
        <f t="shared" si="12"/>
        <v>1.7528632952462393E-2</v>
      </c>
      <c r="AI42" s="169">
        <v>-3.6135922004340001E-2</v>
      </c>
      <c r="AJ42" s="169">
        <v>4.3189354105875336E-2</v>
      </c>
      <c r="AK42" s="169">
        <v>1.8726966285795725E-2</v>
      </c>
    </row>
    <row r="43" spans="1:37" x14ac:dyDescent="0.25">
      <c r="A43" s="1">
        <v>44347</v>
      </c>
      <c r="B43" s="1"/>
      <c r="C43" s="13">
        <f>LN('ESG FOND NOK '!B44/'ESG FOND NOK '!B43)</f>
        <v>2.3232800938759231E-2</v>
      </c>
      <c r="D43" s="13">
        <f>LN('ESG FOND NOK '!C44/'ESG FOND NOK '!C43)</f>
        <v>1.3868814517620915E-2</v>
      </c>
      <c r="E43" s="13">
        <f>LN('ESG FOND NOK '!D44/'ESG FOND NOK '!D43)</f>
        <v>4.7390826556904513E-2</v>
      </c>
      <c r="F43" s="13">
        <f>LN('ESG FOND NOK '!E44/'ESG FOND NOK '!E43)</f>
        <v>2.7728985664764255E-2</v>
      </c>
      <c r="G43" s="13">
        <f>LN('ESG FOND NOK '!F44/'ESG FOND NOK '!F43)</f>
        <v>1.7401595171289596E-2</v>
      </c>
      <c r="H43" s="13">
        <f>LN('ESG FOND NOK '!G44/'ESG FOND NOK '!G43)</f>
        <v>2.6749352969251884E-2</v>
      </c>
      <c r="I43" s="13">
        <f>LN('ESG FOND NOK '!H44/'ESG FOND NOK '!H43)</f>
        <v>1.6949061279205931E-2</v>
      </c>
      <c r="J43" s="13">
        <f>LN('ESG FOND NOK '!I44/'ESG FOND NOK '!I43)</f>
        <v>1.3934216125313238E-2</v>
      </c>
      <c r="K43" s="13">
        <f>LN('ESG FOND NOK '!J44/'ESG FOND NOK '!J43)</f>
        <v>-5.9308929014727785E-3</v>
      </c>
      <c r="L43" s="13">
        <f>LN('ESG FOND NOK '!K44/'ESG FOND NOK '!K43)</f>
        <v>3.6564012301781489E-2</v>
      </c>
      <c r="M43" s="13">
        <f>LN('ESG FOND NOK '!L44/'ESG FOND NOK '!L43)</f>
        <v>1.7887873042598132E-2</v>
      </c>
      <c r="N43" s="13">
        <f>LN('ESG FOND NOK '!M44/'ESG FOND NOK '!M43)</f>
        <v>6.8023800604416172E-3</v>
      </c>
      <c r="O43" s="13">
        <f>LN('ESG FOND NOK '!N44/'ESG FOND NOK '!N43)</f>
        <v>4.219255534438273E-2</v>
      </c>
      <c r="Q43" s="15">
        <f t="shared" si="15"/>
        <v>2.1999467605425899E-2</v>
      </c>
      <c r="R43" s="15">
        <f t="shared" si="16"/>
        <v>1.2635481184287582E-2</v>
      </c>
      <c r="S43" s="15">
        <f t="shared" si="17"/>
        <v>4.6157493223571176E-2</v>
      </c>
      <c r="T43" s="15">
        <f t="shared" si="18"/>
        <v>2.6495652331430922E-2</v>
      </c>
      <c r="U43" s="15">
        <f t="shared" si="19"/>
        <v>1.6168261837956263E-2</v>
      </c>
      <c r="V43" s="15">
        <f t="shared" si="26"/>
        <v>2.5516019635918551E-2</v>
      </c>
      <c r="W43" s="15">
        <f t="shared" si="20"/>
        <v>1.5715727945872598E-2</v>
      </c>
      <c r="X43" s="15">
        <f t="shared" si="21"/>
        <v>1.2700882791979905E-2</v>
      </c>
      <c r="Y43" s="15">
        <f t="shared" si="22"/>
        <v>-7.1642262348061122E-3</v>
      </c>
      <c r="Z43" s="15">
        <f t="shared" si="23"/>
        <v>3.5330678968448152E-2</v>
      </c>
      <c r="AA43" s="15">
        <f t="shared" si="24"/>
        <v>1.6654539709264799E-2</v>
      </c>
      <c r="AB43" s="15">
        <f t="shared" si="25"/>
        <v>5.5690467271082835E-3</v>
      </c>
      <c r="AC43" s="17">
        <v>1.2333333333333335E-3</v>
      </c>
      <c r="AE43" s="15">
        <f t="shared" si="14"/>
        <v>-1.6077134934768905E-2</v>
      </c>
      <c r="AF43" s="15">
        <f t="shared" si="11"/>
        <v>1.473850482918012E-2</v>
      </c>
      <c r="AG43" s="15">
        <f t="shared" si="12"/>
        <v>2.3535511188491121E-2</v>
      </c>
      <c r="AI43" s="169">
        <v>-1.484380160143557E-2</v>
      </c>
      <c r="AJ43" s="169">
        <v>1.5971838162513453E-2</v>
      </c>
      <c r="AK43" s="169">
        <v>2.4768844521824453E-2</v>
      </c>
    </row>
    <row r="44" spans="1:37" x14ac:dyDescent="0.25">
      <c r="A44" s="1">
        <v>44377</v>
      </c>
      <c r="B44" s="1"/>
      <c r="C44" s="13">
        <f>LN('ESG FOND NOK '!B45/'ESG FOND NOK '!B44)</f>
        <v>2.3105053695212586E-2</v>
      </c>
      <c r="D44" s="13">
        <f>LN('ESG FOND NOK '!C45/'ESG FOND NOK '!C44)</f>
        <v>5.3601320061366052E-2</v>
      </c>
      <c r="E44" s="13">
        <f>LN('ESG FOND NOK '!D45/'ESG FOND NOK '!D44)</f>
        <v>5.7582185960123383E-3</v>
      </c>
      <c r="F44" s="13">
        <f>LN('ESG FOND NOK '!E45/'ESG FOND NOK '!E44)</f>
        <v>2.6469768532278896E-2</v>
      </c>
      <c r="G44" s="13">
        <f>LN('ESG FOND NOK '!F45/'ESG FOND NOK '!F44)</f>
        <v>5.6522211959729486E-2</v>
      </c>
      <c r="H44" s="13">
        <f>LN('ESG FOND NOK '!G45/'ESG FOND NOK '!G44)</f>
        <v>4.1740183915403503E-2</v>
      </c>
      <c r="I44" s="13">
        <f>LN('ESG FOND NOK '!H45/'ESG FOND NOK '!H44)</f>
        <v>4.7637515721467044E-2</v>
      </c>
      <c r="J44" s="13">
        <f>LN('ESG FOND NOK '!I45/'ESG FOND NOK '!I44)</f>
        <v>4.8357296976100111E-2</v>
      </c>
      <c r="K44" s="13">
        <f>LN('ESG FOND NOK '!J45/'ESG FOND NOK '!J44)</f>
        <v>7.2072348041123752E-2</v>
      </c>
      <c r="L44" s="13">
        <f>LN('ESG FOND NOK '!K45/'ESG FOND NOK '!K44)</f>
        <v>2.8262580608805994E-2</v>
      </c>
      <c r="M44" s="13">
        <f>LN('ESG FOND NOK '!L45/'ESG FOND NOK '!L44)</f>
        <v>2.0383363704617501E-2</v>
      </c>
      <c r="N44" s="13">
        <f>LN('ESG FOND NOK '!M45/'ESG FOND NOK '!M44)</f>
        <v>-3.0715368348702022E-3</v>
      </c>
      <c r="O44" s="13">
        <f>LN('ESG FOND NOK '!N45/'ESG FOND NOK '!N44)</f>
        <v>0.10442521712383564</v>
      </c>
      <c r="Q44" s="15">
        <f t="shared" si="15"/>
        <v>2.1958387028545918E-2</v>
      </c>
      <c r="R44" s="15">
        <f t="shared" si="16"/>
        <v>5.2454653394699388E-2</v>
      </c>
      <c r="S44" s="15">
        <f t="shared" si="17"/>
        <v>4.6115519293456718E-3</v>
      </c>
      <c r="T44" s="15">
        <f t="shared" si="18"/>
        <v>2.5323101865612228E-2</v>
      </c>
      <c r="U44" s="15">
        <f t="shared" si="19"/>
        <v>5.5375545293062822E-2</v>
      </c>
      <c r="V44" s="15">
        <f t="shared" si="26"/>
        <v>4.0593517248736839E-2</v>
      </c>
      <c r="W44" s="15">
        <f t="shared" si="20"/>
        <v>4.649084905480038E-2</v>
      </c>
      <c r="X44" s="15">
        <f t="shared" si="21"/>
        <v>4.7210630309433448E-2</v>
      </c>
      <c r="Y44" s="15">
        <f t="shared" si="22"/>
        <v>7.0925681374457081E-2</v>
      </c>
      <c r="Z44" s="15">
        <f t="shared" si="23"/>
        <v>2.7115913942139327E-2</v>
      </c>
      <c r="AA44" s="15">
        <f t="shared" si="24"/>
        <v>1.9236697037950834E-2</v>
      </c>
      <c r="AB44" s="15">
        <f t="shared" si="25"/>
        <v>-4.2182035015368687E-3</v>
      </c>
      <c r="AC44" s="17">
        <v>1.1466666666666667E-3</v>
      </c>
      <c r="AE44" s="15">
        <f t="shared" si="14"/>
        <v>2.8737850315755358E-2</v>
      </c>
      <c r="AF44" s="15">
        <f t="shared" si="11"/>
        <v>1.2269653685404301E-2</v>
      </c>
      <c r="AG44" s="15">
        <f t="shared" si="12"/>
        <v>1.1777426894623896E-2</v>
      </c>
      <c r="AI44" s="169">
        <v>2.9884516982422026E-2</v>
      </c>
      <c r="AJ44" s="169">
        <v>1.3416320352070969E-2</v>
      </c>
      <c r="AK44" s="169">
        <v>1.2924093561290564E-2</v>
      </c>
    </row>
    <row r="45" spans="1:37" x14ac:dyDescent="0.25">
      <c r="A45" s="1">
        <v>44407</v>
      </c>
      <c r="B45" s="1"/>
      <c r="C45" s="13">
        <f>LN('ESG FOND NOK '!B46/'ESG FOND NOK '!B45)</f>
        <v>2.748384961804012E-2</v>
      </c>
      <c r="D45" s="13">
        <f>LN('ESG FOND NOK '!C46/'ESG FOND NOK '!C45)</f>
        <v>1.411397443347313E-2</v>
      </c>
      <c r="E45" s="13">
        <f>LN('ESG FOND NOK '!D46/'ESG FOND NOK '!D45)</f>
        <v>3.0771420975392857E-2</v>
      </c>
      <c r="F45" s="13">
        <f>LN('ESG FOND NOK '!E46/'ESG FOND NOK '!E45)</f>
        <v>6.2491823415056255E-2</v>
      </c>
      <c r="G45" s="13">
        <f>LN('ESG FOND NOK '!F46/'ESG FOND NOK '!F45)</f>
        <v>5.2531497401903847E-2</v>
      </c>
      <c r="H45" s="13">
        <f>LN('ESG FOND NOK '!G46/'ESG FOND NOK '!G45)</f>
        <v>4.6536034729654202E-2</v>
      </c>
      <c r="I45" s="13">
        <f>LN('ESG FOND NOK '!H46/'ESG FOND NOK '!H45)</f>
        <v>4.4675939174725898E-2</v>
      </c>
      <c r="J45" s="13">
        <f>LN('ESG FOND NOK '!I46/'ESG FOND NOK '!I45)</f>
        <v>4.7246009021148498E-2</v>
      </c>
      <c r="K45" s="13">
        <f>LN('ESG FOND NOK '!J46/'ESG FOND NOK '!J45)</f>
        <v>4.2724760865803756E-2</v>
      </c>
      <c r="L45" s="13">
        <f>LN('ESG FOND NOK '!K46/'ESG FOND NOK '!K45)</f>
        <v>6.9005215565805439E-2</v>
      </c>
      <c r="M45" s="13">
        <f>LN('ESG FOND NOK '!L46/'ESG FOND NOK '!L45)</f>
        <v>6.0307969266424198E-2</v>
      </c>
      <c r="N45" s="13">
        <f>LN('ESG FOND NOK '!M46/'ESG FOND NOK '!M45)</f>
        <v>2.0618185784715175E-2</v>
      </c>
      <c r="O45" s="13">
        <f>LN('ESG FOND NOK '!N46/'ESG FOND NOK '!N45)</f>
        <v>4.2019716181335683E-3</v>
      </c>
      <c r="Q45" s="15">
        <f t="shared" si="15"/>
        <v>2.6482182951373452E-2</v>
      </c>
      <c r="R45" s="15">
        <f t="shared" si="16"/>
        <v>1.3112307766806464E-2</v>
      </c>
      <c r="S45" s="15">
        <f t="shared" si="17"/>
        <v>2.9769754308726189E-2</v>
      </c>
      <c r="T45" s="15">
        <f t="shared" si="18"/>
        <v>6.1490156748389591E-2</v>
      </c>
      <c r="U45" s="15">
        <f t="shared" si="19"/>
        <v>5.1529830735237182E-2</v>
      </c>
      <c r="V45" s="15">
        <f t="shared" si="26"/>
        <v>4.5534368062987537E-2</v>
      </c>
      <c r="W45" s="15">
        <f t="shared" si="20"/>
        <v>4.3674272508059234E-2</v>
      </c>
      <c r="X45" s="15">
        <f t="shared" si="21"/>
        <v>4.6244342354481834E-2</v>
      </c>
      <c r="Y45" s="15">
        <f t="shared" si="22"/>
        <v>4.1723094199137091E-2</v>
      </c>
      <c r="Z45" s="15">
        <f t="shared" si="23"/>
        <v>6.8003548899138774E-2</v>
      </c>
      <c r="AA45" s="15">
        <f t="shared" si="24"/>
        <v>5.9306302599757534E-2</v>
      </c>
      <c r="AB45" s="15">
        <f t="shared" si="25"/>
        <v>1.9616519118048507E-2</v>
      </c>
      <c r="AC45" s="17">
        <v>1.0016666666666665E-3</v>
      </c>
      <c r="AE45" s="15">
        <f t="shared" si="14"/>
        <v>-3.1353827444775953E-2</v>
      </c>
      <c r="AF45" s="15">
        <f t="shared" si="11"/>
        <v>6.1527673757967123E-3</v>
      </c>
      <c r="AG45" s="15">
        <f t="shared" si="12"/>
        <v>1.5703499336170549E-2</v>
      </c>
      <c r="AI45" s="169">
        <v>-3.0352160778109288E-2</v>
      </c>
      <c r="AJ45" s="169">
        <v>7.1544340424633786E-3</v>
      </c>
      <c r="AK45" s="169">
        <v>1.6705166002837217E-2</v>
      </c>
    </row>
    <row r="46" spans="1:37" x14ac:dyDescent="0.25">
      <c r="A46" s="1">
        <v>44439</v>
      </c>
      <c r="B46" s="1"/>
      <c r="C46" s="13">
        <f>LN('ESG FOND NOK '!B47/'ESG FOND NOK '!B46)</f>
        <v>-1.5566801386700168E-3</v>
      </c>
      <c r="D46" s="13">
        <f>LN('ESG FOND NOK '!C47/'ESG FOND NOK '!C46)</f>
        <v>1.0581269531568046E-2</v>
      </c>
      <c r="E46" s="13">
        <f>LN('ESG FOND NOK '!D47/'ESG FOND NOK '!D46)</f>
        <v>1.5124743995567303E-3</v>
      </c>
      <c r="F46" s="13">
        <f>LN('ESG FOND NOK '!E47/'ESG FOND NOK '!E46)</f>
        <v>1.7387385297576316E-2</v>
      </c>
      <c r="G46" s="13">
        <f>LN('ESG FOND NOK '!F47/'ESG FOND NOK '!F46)</f>
        <v>2.5498670031171702E-2</v>
      </c>
      <c r="H46" s="13">
        <f>LN('ESG FOND NOK '!G47/'ESG FOND NOK '!G46)</f>
        <v>1.0762685794832813E-2</v>
      </c>
      <c r="I46" s="13">
        <f>LN('ESG FOND NOK '!H47/'ESG FOND NOK '!H46)</f>
        <v>1.2959827368635218E-2</v>
      </c>
      <c r="J46" s="13">
        <f>LN('ESG FOND NOK '!I47/'ESG FOND NOK '!I46)</f>
        <v>1.6279429288862907E-2</v>
      </c>
      <c r="K46" s="13">
        <f>LN('ESG FOND NOK '!J47/'ESG FOND NOK '!J46)</f>
        <v>1.6764659486964831E-2</v>
      </c>
      <c r="L46" s="13">
        <f>LN('ESG FOND NOK '!K47/'ESG FOND NOK '!K46)</f>
        <v>-2.7400043100340504E-3</v>
      </c>
      <c r="M46" s="13">
        <f>LN('ESG FOND NOK '!L47/'ESG FOND NOK '!L46)</f>
        <v>-8.2471711024858577E-3</v>
      </c>
      <c r="N46" s="13">
        <f>LN('ESG FOND NOK '!M47/'ESG FOND NOK '!M46)</f>
        <v>1.8386626250439245E-2</v>
      </c>
      <c r="O46" s="13">
        <f>LN('ESG FOND NOK '!N47/'ESG FOND NOK '!N46)</f>
        <v>-7.4680402866209319E-2</v>
      </c>
      <c r="Q46" s="15">
        <f t="shared" si="15"/>
        <v>-2.6358468053366835E-3</v>
      </c>
      <c r="R46" s="15">
        <f t="shared" si="16"/>
        <v>9.5021028649013781E-3</v>
      </c>
      <c r="S46" s="15">
        <f t="shared" si="17"/>
        <v>4.333077328900637E-4</v>
      </c>
      <c r="T46" s="15">
        <f t="shared" si="18"/>
        <v>1.630821863090965E-2</v>
      </c>
      <c r="U46" s="15">
        <f t="shared" si="19"/>
        <v>2.4419503364505036E-2</v>
      </c>
      <c r="V46" s="15">
        <f t="shared" si="26"/>
        <v>9.6835191281661459E-3</v>
      </c>
      <c r="W46" s="15">
        <f t="shared" si="20"/>
        <v>1.188066070196855E-2</v>
      </c>
      <c r="X46" s="15">
        <f t="shared" si="21"/>
        <v>1.5200262622196242E-2</v>
      </c>
      <c r="Y46" s="15">
        <f t="shared" si="22"/>
        <v>1.5685492820298165E-2</v>
      </c>
      <c r="Z46" s="15">
        <f t="shared" si="23"/>
        <v>-3.819170976700717E-3</v>
      </c>
      <c r="AA46" s="15">
        <f t="shared" si="24"/>
        <v>-9.3263377691525234E-3</v>
      </c>
      <c r="AB46" s="15">
        <f t="shared" si="25"/>
        <v>1.730745958377258E-2</v>
      </c>
      <c r="AC46" s="17">
        <v>1.0791666666666666E-3</v>
      </c>
      <c r="AE46" s="15">
        <f t="shared" si="14"/>
        <v>2.7140021665777846E-2</v>
      </c>
      <c r="AF46" s="15">
        <f t="shared" si="11"/>
        <v>2.3945892185887344E-2</v>
      </c>
      <c r="AG46" s="15">
        <f t="shared" si="12"/>
        <v>2.2044828597206734E-3</v>
      </c>
      <c r="AI46" s="169">
        <v>2.8219188332444512E-2</v>
      </c>
      <c r="AJ46" s="169">
        <v>2.5025058852554009E-2</v>
      </c>
      <c r="AK46" s="169">
        <v>3.28364952638734E-3</v>
      </c>
    </row>
    <row r="47" spans="1:37" x14ac:dyDescent="0.25">
      <c r="A47" s="1">
        <v>44469</v>
      </c>
      <c r="B47" s="1"/>
      <c r="C47" s="13">
        <f>LN('ESG FOND NOK '!B48/'ESG FOND NOK '!B47)</f>
        <v>-3.9494494577252438E-2</v>
      </c>
      <c r="D47" s="13">
        <f>LN('ESG FOND NOK '!C48/'ESG FOND NOK '!C47)</f>
        <v>-5.500764760278027E-2</v>
      </c>
      <c r="E47" s="13">
        <f>LN('ESG FOND NOK '!D48/'ESG FOND NOK '!D47)</f>
        <v>-3.5827727439912603E-2</v>
      </c>
      <c r="F47" s="13">
        <f>LN('ESG FOND NOK '!E48/'ESG FOND NOK '!E47)</f>
        <v>-3.3411776996488778E-2</v>
      </c>
      <c r="G47" s="13">
        <f>LN('ESG FOND NOK '!F48/'ESG FOND NOK '!F47)</f>
        <v>-6.0910661141914436E-2</v>
      </c>
      <c r="H47" s="13">
        <f>LN('ESG FOND NOK '!G48/'ESG FOND NOK '!G47)</f>
        <v>-4.5213452146030397E-2</v>
      </c>
      <c r="I47" s="13">
        <f>LN('ESG FOND NOK '!H48/'ESG FOND NOK '!H47)</f>
        <v>-4.4361357197838354E-2</v>
      </c>
      <c r="J47" s="13">
        <f>LN('ESG FOND NOK '!I48/'ESG FOND NOK '!I47)</f>
        <v>-4.2573291222253777E-2</v>
      </c>
      <c r="K47" s="13">
        <f>LN('ESG FOND NOK '!J48/'ESG FOND NOK '!J47)</f>
        <v>-4.9748263628730548E-2</v>
      </c>
      <c r="L47" s="13">
        <f>LN('ESG FOND NOK '!K48/'ESG FOND NOK '!K47)</f>
        <v>-6.0602960775621051E-2</v>
      </c>
      <c r="M47" s="13">
        <f>LN('ESG FOND NOK '!L48/'ESG FOND NOK '!L47)</f>
        <v>-6.2445373735367855E-2</v>
      </c>
      <c r="N47" s="13">
        <f>LN('ESG FOND NOK '!M48/'ESG FOND NOK '!M47)</f>
        <v>-2.8428951818734494E-2</v>
      </c>
      <c r="O47" s="13">
        <f>LN('ESG FOND NOK '!N48/'ESG FOND NOK '!N47)</f>
        <v>9.1446941433232579E-2</v>
      </c>
      <c r="Q47" s="15">
        <f t="shared" si="15"/>
        <v>-4.0828661243919102E-2</v>
      </c>
      <c r="R47" s="15">
        <f t="shared" si="16"/>
        <v>-5.6341814269446934E-2</v>
      </c>
      <c r="S47" s="15">
        <f t="shared" si="17"/>
        <v>-3.7161894106579267E-2</v>
      </c>
      <c r="T47" s="15">
        <f t="shared" si="18"/>
        <v>-3.4745943663155442E-2</v>
      </c>
      <c r="U47" s="15">
        <f t="shared" si="19"/>
        <v>-6.22448278085811E-2</v>
      </c>
      <c r="V47" s="15">
        <f t="shared" si="26"/>
        <v>-4.6547618812697061E-2</v>
      </c>
      <c r="W47" s="15">
        <f t="shared" si="20"/>
        <v>-4.5695523864505018E-2</v>
      </c>
      <c r="X47" s="15">
        <f t="shared" si="21"/>
        <v>-4.3907457888920441E-2</v>
      </c>
      <c r="Y47" s="15">
        <f t="shared" si="22"/>
        <v>-5.1082430295397212E-2</v>
      </c>
      <c r="Z47" s="15">
        <f t="shared" si="23"/>
        <v>-6.1937127442287715E-2</v>
      </c>
      <c r="AA47" s="15">
        <f t="shared" si="24"/>
        <v>-6.3779540402034526E-2</v>
      </c>
      <c r="AB47" s="15">
        <f t="shared" si="25"/>
        <v>-2.9763118485401162E-2</v>
      </c>
      <c r="AC47" s="17">
        <v>1.3341666666666667E-3</v>
      </c>
      <c r="AE47" s="15">
        <f t="shared" si="14"/>
        <v>-7.4296002548643922E-2</v>
      </c>
      <c r="AF47" s="15">
        <f t="shared" si="11"/>
        <v>-4.3074721386598847E-2</v>
      </c>
      <c r="AG47" s="15">
        <f t="shared" si="12"/>
        <v>3.8286895287781581E-3</v>
      </c>
      <c r="AI47" s="169">
        <v>-7.2961835881977258E-2</v>
      </c>
      <c r="AJ47" s="169">
        <v>-4.1740554719932182E-2</v>
      </c>
      <c r="AK47" s="169">
        <v>5.1628561954448248E-3</v>
      </c>
    </row>
    <row r="48" spans="1:37" x14ac:dyDescent="0.25">
      <c r="A48" s="1">
        <v>44498</v>
      </c>
      <c r="B48" s="1"/>
      <c r="C48" s="13">
        <f>LN('ESG FOND NOK '!B49/'ESG FOND NOK '!B48)</f>
        <v>1.6646004838600716E-2</v>
      </c>
      <c r="D48" s="13">
        <f>LN('ESG FOND NOK '!C49/'ESG FOND NOK '!C48)</f>
        <v>6.4383862121293864E-2</v>
      </c>
      <c r="E48" s="13">
        <f>LN('ESG FOND NOK '!D49/'ESG FOND NOK '!D48)</f>
        <v>1.8952730029097684E-3</v>
      </c>
      <c r="F48" s="13">
        <f>LN('ESG FOND NOK '!E49/'ESG FOND NOK '!E48)</f>
        <v>-5.536756222322782E-3</v>
      </c>
      <c r="G48" s="13">
        <f>LN('ESG FOND NOK '!F49/'ESG FOND NOK '!F48)</f>
        <v>2.457896041111499E-2</v>
      </c>
      <c r="H48" s="13">
        <f>LN('ESG FOND NOK '!G49/'ESG FOND NOK '!G48)</f>
        <v>2.9842722232094943E-2</v>
      </c>
      <c r="I48" s="13">
        <f>LN('ESG FOND NOK '!H49/'ESG FOND NOK '!H48)</f>
        <v>1.9989289929759131E-2</v>
      </c>
      <c r="J48" s="13">
        <f>LN('ESG FOND NOK '!I49/'ESG FOND NOK '!I48)</f>
        <v>2.4854053659061737E-2</v>
      </c>
      <c r="K48" s="13">
        <f>LN('ESG FOND NOK '!J49/'ESG FOND NOK '!J48)</f>
        <v>7.2800925550389403E-2</v>
      </c>
      <c r="L48" s="13">
        <f>LN('ESG FOND NOK '!K49/'ESG FOND NOK '!K48)</f>
        <v>2.4072710107830311E-2</v>
      </c>
      <c r="M48" s="13">
        <f>LN('ESG FOND NOK '!L49/'ESG FOND NOK '!L48)</f>
        <v>2.3888878896135106E-2</v>
      </c>
      <c r="N48" s="13">
        <f>LN('ESG FOND NOK '!M49/'ESG FOND NOK '!M48)</f>
        <v>2.6350597126927128E-2</v>
      </c>
      <c r="O48" s="13">
        <f>LN('ESG FOND NOK '!N49/'ESG FOND NOK '!N48)</f>
        <v>0.10579936587731269</v>
      </c>
      <c r="Q48" s="15">
        <f t="shared" si="15"/>
        <v>1.5227671505267382E-2</v>
      </c>
      <c r="R48" s="15">
        <f t="shared" si="16"/>
        <v>6.2965528787960537E-2</v>
      </c>
      <c r="S48" s="15">
        <f t="shared" si="17"/>
        <v>4.769396695764351E-4</v>
      </c>
      <c r="T48" s="15">
        <f t="shared" si="18"/>
        <v>-6.9550895556561151E-3</v>
      </c>
      <c r="U48" s="15">
        <f t="shared" si="19"/>
        <v>2.3160627077781656E-2</v>
      </c>
      <c r="V48" s="15">
        <f t="shared" si="26"/>
        <v>2.8424388898761609E-2</v>
      </c>
      <c r="W48" s="15">
        <f t="shared" si="20"/>
        <v>1.8570956596425797E-2</v>
      </c>
      <c r="X48" s="15">
        <f t="shared" si="21"/>
        <v>2.3435720325728403E-2</v>
      </c>
      <c r="Y48" s="15">
        <f t="shared" si="22"/>
        <v>7.1382592217056076E-2</v>
      </c>
      <c r="Z48" s="15">
        <f t="shared" si="23"/>
        <v>2.2654376774496977E-2</v>
      </c>
      <c r="AA48" s="15">
        <f t="shared" si="24"/>
        <v>2.2470545562801772E-2</v>
      </c>
      <c r="AB48" s="15">
        <f t="shared" si="25"/>
        <v>2.4932263793593794E-2</v>
      </c>
      <c r="AC48" s="17">
        <v>1.4183333333333333E-3</v>
      </c>
      <c r="AE48" s="15">
        <f t="shared" si="14"/>
        <v>0.15108446650443258</v>
      </c>
      <c r="AF48" s="15">
        <f t="shared" si="11"/>
        <v>4.8609100223526165E-2</v>
      </c>
      <c r="AG48" s="15">
        <f t="shared" si="12"/>
        <v>2.9310931661878727E-2</v>
      </c>
      <c r="AI48" s="169">
        <v>0.15250279983776591</v>
      </c>
      <c r="AJ48" s="169">
        <v>5.0027433556859499E-2</v>
      </c>
      <c r="AK48" s="169">
        <v>3.0729264995212061E-2</v>
      </c>
    </row>
    <row r="49" spans="1:37" x14ac:dyDescent="0.25">
      <c r="A49" s="1">
        <v>44530</v>
      </c>
      <c r="B49" s="1"/>
      <c r="C49" s="13">
        <f>LN('ESG FOND NOK '!B50/'ESG FOND NOK '!B49)</f>
        <v>6.937609248304559E-2</v>
      </c>
      <c r="D49" s="13">
        <f>LN('ESG FOND NOK '!C50/'ESG FOND NOK '!C49)</f>
        <v>2.7916680275750706E-2</v>
      </c>
      <c r="E49" s="13">
        <f>LN('ESG FOND NOK '!D50/'ESG FOND NOK '!D49)</f>
        <v>1.4778805402482749E-2</v>
      </c>
      <c r="F49" s="13">
        <f>LN('ESG FOND NOK '!E50/'ESG FOND NOK '!E49)</f>
        <v>9.0641628456235745E-2</v>
      </c>
      <c r="G49" s="13">
        <f>LN('ESG FOND NOK '!F50/'ESG FOND NOK '!F49)</f>
        <v>2.9401462029912E-2</v>
      </c>
      <c r="H49" s="13">
        <f>LN('ESG FOND NOK '!G50/'ESG FOND NOK '!G49)</f>
        <v>4.7141961115699224E-2</v>
      </c>
      <c r="I49" s="13">
        <f>LN('ESG FOND NOK '!H50/'ESG FOND NOK '!H49)</f>
        <v>5.2193934546213988E-2</v>
      </c>
      <c r="J49" s="13">
        <f>LN('ESG FOND NOK '!I50/'ESG FOND NOK '!I49)</f>
        <v>4.9757882829340419E-2</v>
      </c>
      <c r="K49" s="13">
        <f>LN('ESG FOND NOK '!J50/'ESG FOND NOK '!J49)</f>
        <v>1.666282221310875E-2</v>
      </c>
      <c r="L49" s="13">
        <f>LN('ESG FOND NOK '!K50/'ESG FOND NOK '!K49)</f>
        <v>3.4506485196364602E-2</v>
      </c>
      <c r="M49" s="13">
        <f>LN('ESG FOND NOK '!L50/'ESG FOND NOK '!L49)</f>
        <v>3.5421387819639365E-3</v>
      </c>
      <c r="N49" s="13">
        <f>LN('ESG FOND NOK '!M50/'ESG FOND NOK '!M49)</f>
        <v>-2.0599782555752802E-2</v>
      </c>
      <c r="O49" s="13">
        <f>LN('ESG FOND NOK '!N50/'ESG FOND NOK '!N49)</f>
        <v>-0.23330630151987855</v>
      </c>
      <c r="Q49" s="15">
        <f t="shared" si="15"/>
        <v>6.8134425816378921E-2</v>
      </c>
      <c r="R49" s="15">
        <f t="shared" si="16"/>
        <v>2.6675013609084041E-2</v>
      </c>
      <c r="S49" s="15">
        <f t="shared" si="17"/>
        <v>1.3537138735816082E-2</v>
      </c>
      <c r="T49" s="15">
        <f t="shared" si="18"/>
        <v>8.9399961789569077E-2</v>
      </c>
      <c r="U49" s="15">
        <f t="shared" si="19"/>
        <v>2.8159795363245334E-2</v>
      </c>
      <c r="V49" s="15">
        <f t="shared" si="26"/>
        <v>4.5900294449032555E-2</v>
      </c>
      <c r="W49" s="15">
        <f t="shared" si="20"/>
        <v>5.0952267879547319E-2</v>
      </c>
      <c r="X49" s="15">
        <f t="shared" si="21"/>
        <v>4.851621616267375E-2</v>
      </c>
      <c r="Y49" s="15">
        <f t="shared" si="22"/>
        <v>1.5421155546442083E-2</v>
      </c>
      <c r="Z49" s="15">
        <f t="shared" si="23"/>
        <v>3.3264818529697933E-2</v>
      </c>
      <c r="AA49" s="15">
        <f t="shared" si="24"/>
        <v>2.3004721152972696E-3</v>
      </c>
      <c r="AB49" s="15">
        <f t="shared" si="25"/>
        <v>-2.1841449222419467E-2</v>
      </c>
      <c r="AC49" s="17">
        <v>1.2416666666666667E-3</v>
      </c>
      <c r="AE49" s="15">
        <f t="shared" si="14"/>
        <v>-7.5275930859485904E-2</v>
      </c>
      <c r="AF49" s="15">
        <f t="shared" si="11"/>
        <v>-2.5305465389117029E-2</v>
      </c>
      <c r="AG49" s="15">
        <f t="shared" si="12"/>
        <v>-1.660658503387619E-2</v>
      </c>
      <c r="AI49" s="169">
        <v>-7.4034264192819235E-2</v>
      </c>
      <c r="AJ49" s="169">
        <v>-2.4063798722450364E-2</v>
      </c>
      <c r="AK49" s="169">
        <v>-1.5364918367209525E-2</v>
      </c>
    </row>
    <row r="50" spans="1:37" x14ac:dyDescent="0.25">
      <c r="A50" s="1">
        <v>44561</v>
      </c>
      <c r="B50" s="1"/>
      <c r="C50" s="13">
        <f>LN('ESG FOND NOK '!B51/'ESG FOND NOK '!B50)</f>
        <v>2.3462564263794995E-2</v>
      </c>
      <c r="D50" s="13">
        <f>LN('ESG FOND NOK '!C51/'ESG FOND NOK '!C50)</f>
        <v>-3.1285137497034481E-2</v>
      </c>
      <c r="E50" s="13">
        <f>LN('ESG FOND NOK '!D51/'ESG FOND NOK '!D50)</f>
        <v>3.0984175336389929E-2</v>
      </c>
      <c r="F50" s="13">
        <f>LN('ESG FOND NOK '!E51/'ESG FOND NOK '!E50)</f>
        <v>-5.8427823552167574E-3</v>
      </c>
      <c r="G50" s="13">
        <f>LN('ESG FOND NOK '!F51/'ESG FOND NOK '!F50)</f>
        <v>-1.4510529254229073E-2</v>
      </c>
      <c r="H50" s="13">
        <f>LN('ESG FOND NOK '!G51/'ESG FOND NOK '!G50)</f>
        <v>1.228254253403686E-2</v>
      </c>
      <c r="I50" s="13">
        <f>LN('ESG FOND NOK '!H51/'ESG FOND NOK '!H50)</f>
        <v>9.4239943547066163E-3</v>
      </c>
      <c r="J50" s="13">
        <f>LN('ESG FOND NOK '!I51/'ESG FOND NOK '!I50)</f>
        <v>8.4435620582977988E-3</v>
      </c>
      <c r="K50" s="13">
        <f>LN('ESG FOND NOK '!J51/'ESG FOND NOK '!J50)</f>
        <v>-9.476752683070537E-2</v>
      </c>
      <c r="L50" s="13">
        <f>LN('ESG FOND NOK '!K51/'ESG FOND NOK '!K50)</f>
        <v>2.1161326239273772E-2</v>
      </c>
      <c r="M50" s="13">
        <f>LN('ESG FOND NOK '!L51/'ESG FOND NOK '!L50)</f>
        <v>1.300531559849598E-2</v>
      </c>
      <c r="N50" s="13">
        <f>LN('ESG FOND NOK '!M51/'ESG FOND NOK '!M50)</f>
        <v>1.334372795988375E-2</v>
      </c>
      <c r="O50" s="13">
        <f>LN('ESG FOND NOK '!N51/'ESG FOND NOK '!N50)</f>
        <v>0.12790589834484553</v>
      </c>
      <c r="Q50" s="15">
        <f t="shared" si="15"/>
        <v>2.2030897597128327E-2</v>
      </c>
      <c r="R50" s="15">
        <f t="shared" si="16"/>
        <v>-3.2716804163701145E-2</v>
      </c>
      <c r="S50" s="15">
        <f t="shared" si="17"/>
        <v>2.9552508669723261E-2</v>
      </c>
      <c r="T50" s="15">
        <f t="shared" si="18"/>
        <v>-7.2744490218834244E-3</v>
      </c>
      <c r="U50" s="15">
        <f t="shared" si="19"/>
        <v>-1.5942195920895741E-2</v>
      </c>
      <c r="V50" s="15">
        <f t="shared" si="26"/>
        <v>1.0850875867370194E-2</v>
      </c>
      <c r="W50" s="15">
        <f t="shared" si="20"/>
        <v>7.9923276880399501E-3</v>
      </c>
      <c r="X50" s="15">
        <f t="shared" si="21"/>
        <v>7.0118953916311318E-3</v>
      </c>
      <c r="Y50" s="15">
        <f t="shared" si="22"/>
        <v>-9.6199193497372035E-2</v>
      </c>
      <c r="Z50" s="15">
        <f t="shared" si="23"/>
        <v>1.9729659572607104E-2</v>
      </c>
      <c r="AA50" s="15">
        <f t="shared" si="24"/>
        <v>1.1573648931829314E-2</v>
      </c>
      <c r="AB50" s="15">
        <f t="shared" si="25"/>
        <v>1.1912061293217084E-2</v>
      </c>
      <c r="AC50" s="17">
        <v>1.4316666666666668E-3</v>
      </c>
      <c r="AE50" s="15">
        <f t="shared" si="14"/>
        <v>-9.523456631171999E-2</v>
      </c>
      <c r="AF50" s="15">
        <f t="shared" si="11"/>
        <v>3.8097694106693579E-2</v>
      </c>
      <c r="AG50" s="15">
        <f t="shared" si="12"/>
        <v>1.374180758707276E-2</v>
      </c>
      <c r="AI50" s="169">
        <v>-9.3802899645053325E-2</v>
      </c>
      <c r="AJ50" s="169">
        <v>3.9529360773360243E-2</v>
      </c>
      <c r="AK50" s="169">
        <v>1.5173474253739426E-2</v>
      </c>
    </row>
    <row r="51" spans="1:37" x14ac:dyDescent="0.25">
      <c r="A51" s="1">
        <v>44592</v>
      </c>
      <c r="B51" s="1"/>
      <c r="C51" s="13">
        <f>LN('ESG FOND NOK '!B52/'ESG FOND NOK '!B51)</f>
        <v>-3.0979192132269726E-2</v>
      </c>
      <c r="D51" s="13">
        <f>LN('ESG FOND NOK '!C52/'ESG FOND NOK '!C51)</f>
        <v>-0.10564536708648015</v>
      </c>
      <c r="E51" s="13">
        <f>LN('ESG FOND NOK '!D52/'ESG FOND NOK '!D51)</f>
        <v>-1.9362312657698871E-2</v>
      </c>
      <c r="F51" s="13">
        <f>LN('ESG FOND NOK '!E52/'ESG FOND NOK '!E51)</f>
        <v>-0.10177930514003464</v>
      </c>
      <c r="G51" s="13">
        <f>LN('ESG FOND NOK '!F52/'ESG FOND NOK '!F51)</f>
        <v>-0.13059859865705967</v>
      </c>
      <c r="H51" s="13">
        <f>LN('ESG FOND NOK '!G52/'ESG FOND NOK '!G51)</f>
        <v>-5.8017360761428993E-2</v>
      </c>
      <c r="I51" s="13">
        <f>LN('ESG FOND NOK '!H52/'ESG FOND NOK '!H51)</f>
        <v>-5.6749135676343064E-2</v>
      </c>
      <c r="J51" s="13">
        <f>LN('ESG FOND NOK '!I52/'ESG FOND NOK '!I51)</f>
        <v>-4.8588794857434621E-2</v>
      </c>
      <c r="K51" s="13">
        <f>LN('ESG FOND NOK '!J52/'ESG FOND NOK '!J51)</f>
        <v>-0.11525363226206418</v>
      </c>
      <c r="L51" s="13">
        <f>LN('ESG FOND NOK '!K52/'ESG FOND NOK '!K51)</f>
        <v>-8.6730649930462478E-2</v>
      </c>
      <c r="M51" s="13">
        <f>LN('ESG FOND NOK '!L52/'ESG FOND NOK '!L51)</f>
        <v>-0.13699219815593103</v>
      </c>
      <c r="N51" s="13">
        <f>LN('ESG FOND NOK '!M52/'ESG FOND NOK '!M51)</f>
        <v>-4.8520383410497588E-2</v>
      </c>
      <c r="O51" s="13">
        <f>LN('ESG FOND NOK '!N52/'ESG FOND NOK '!N51)</f>
        <v>0.1587557080055676</v>
      </c>
      <c r="Q51" s="15">
        <f t="shared" si="15"/>
        <v>-3.2623358798936394E-2</v>
      </c>
      <c r="R51" s="15">
        <f t="shared" si="16"/>
        <v>-0.10728953375314682</v>
      </c>
      <c r="S51" s="15">
        <f t="shared" si="17"/>
        <v>-2.1006479324365536E-2</v>
      </c>
      <c r="T51" s="15">
        <f t="shared" si="18"/>
        <v>-0.10342347180670131</v>
      </c>
      <c r="U51" s="15">
        <f t="shared" si="19"/>
        <v>-0.13224276532372634</v>
      </c>
      <c r="V51" s="15">
        <f t="shared" si="26"/>
        <v>-5.9661527428095662E-2</v>
      </c>
      <c r="W51" s="15">
        <f t="shared" si="20"/>
        <v>-5.8393302343009733E-2</v>
      </c>
      <c r="X51" s="15">
        <f t="shared" si="21"/>
        <v>-5.023296152410129E-2</v>
      </c>
      <c r="Y51" s="15">
        <f t="shared" si="22"/>
        <v>-0.11689779892873085</v>
      </c>
      <c r="Z51" s="15">
        <f t="shared" si="23"/>
        <v>-8.8374816597129147E-2</v>
      </c>
      <c r="AA51" s="15">
        <f t="shared" si="24"/>
        <v>-0.1386363648225977</v>
      </c>
      <c r="AB51" s="15">
        <f t="shared" si="25"/>
        <v>-5.0164550077164256E-2</v>
      </c>
      <c r="AC51" s="17">
        <v>1.6441666666666668E-3</v>
      </c>
      <c r="AE51" s="15">
        <f t="shared" si="14"/>
        <v>-0.13121782544800445</v>
      </c>
      <c r="AF51" s="15">
        <f t="shared" si="11"/>
        <v>-5.180736299238984E-2</v>
      </c>
      <c r="AG51" s="15">
        <f t="shared" si="12"/>
        <v>-3.2911773581785632E-2</v>
      </c>
      <c r="AI51" s="169">
        <v>-0.12957365878133778</v>
      </c>
      <c r="AJ51" s="169">
        <v>-5.0163196325723171E-2</v>
      </c>
      <c r="AK51" s="169">
        <v>-3.1267606915118963E-2</v>
      </c>
    </row>
    <row r="52" spans="1:37" x14ac:dyDescent="0.25">
      <c r="A52" s="1">
        <v>44620</v>
      </c>
      <c r="B52" s="1"/>
      <c r="C52" s="13">
        <f>LN('ESG FOND NOK '!B53/'ESG FOND NOK '!B52)</f>
        <v>-4.8514624223090941E-2</v>
      </c>
      <c r="D52" s="13">
        <f>LN('ESG FOND NOK '!C53/'ESG FOND NOK '!C52)</f>
        <v>2.5203699320011444E-2</v>
      </c>
      <c r="E52" s="13">
        <f>LN('ESG FOND NOK '!D53/'ESG FOND NOK '!D52)</f>
        <v>-7.5092627627446035E-2</v>
      </c>
      <c r="F52" s="13">
        <f>LN('ESG FOND NOK '!E53/'ESG FOND NOK '!E52)</f>
        <v>-3.3600896208279142E-2</v>
      </c>
      <c r="G52" s="13">
        <f>LN('ESG FOND NOK '!F53/'ESG FOND NOK '!F52)</f>
        <v>-1.4677001363870838E-2</v>
      </c>
      <c r="H52" s="13">
        <f>LN('ESG FOND NOK '!G53/'ESG FOND NOK '!G52)</f>
        <v>-4.4510567075275745E-2</v>
      </c>
      <c r="I52" s="13">
        <f>LN('ESG FOND NOK '!H53/'ESG FOND NOK '!H52)</f>
        <v>-4.3413950224711513E-2</v>
      </c>
      <c r="J52" s="13">
        <f>LN('ESG FOND NOK '!I53/'ESG FOND NOK '!I52)</f>
        <v>-4.1273558757433042E-2</v>
      </c>
      <c r="K52" s="13">
        <f>LN('ESG FOND NOK '!J53/'ESG FOND NOK '!J52)</f>
        <v>2.4828273049572962E-2</v>
      </c>
      <c r="L52" s="13">
        <f>LN('ESG FOND NOK '!K53/'ESG FOND NOK '!K52)</f>
        <v>-5.9850455382189853E-2</v>
      </c>
      <c r="M52" s="13">
        <f>LN('ESG FOND NOK '!L53/'ESG FOND NOK '!L52)</f>
        <v>-5.98956883591912E-2</v>
      </c>
      <c r="N52" s="13">
        <f>LN('ESG FOND NOK '!M53/'ESG FOND NOK '!M52)</f>
        <v>-1.7755557170510358E-2</v>
      </c>
      <c r="O52" s="13">
        <f>LN('ESG FOND NOK '!N53/'ESG FOND NOK '!N52)</f>
        <v>8.2387354196293325E-2</v>
      </c>
      <c r="Q52" s="15">
        <f t="shared" si="15"/>
        <v>-5.0247124223090939E-2</v>
      </c>
      <c r="R52" s="15">
        <f t="shared" si="16"/>
        <v>2.3471199320011443E-2</v>
      </c>
      <c r="S52" s="15">
        <f t="shared" si="17"/>
        <v>-7.6825127627446033E-2</v>
      </c>
      <c r="T52" s="15">
        <f t="shared" si="18"/>
        <v>-3.533339620827914E-2</v>
      </c>
      <c r="U52" s="15">
        <f t="shared" si="19"/>
        <v>-1.640950136387084E-2</v>
      </c>
      <c r="V52" s="15">
        <f t="shared" si="26"/>
        <v>-4.6243067075275743E-2</v>
      </c>
      <c r="W52" s="15">
        <f t="shared" si="20"/>
        <v>-4.5146450224711511E-2</v>
      </c>
      <c r="X52" s="15">
        <f t="shared" si="21"/>
        <v>-4.300605875743304E-2</v>
      </c>
      <c r="Y52" s="15">
        <f t="shared" si="22"/>
        <v>2.309577304957296E-2</v>
      </c>
      <c r="Z52" s="15">
        <f t="shared" si="23"/>
        <v>-6.1582955382189851E-2</v>
      </c>
      <c r="AA52" s="15">
        <f t="shared" si="24"/>
        <v>-6.1628188359191198E-2</v>
      </c>
      <c r="AB52" s="15">
        <f t="shared" si="25"/>
        <v>-1.9488057170510359E-2</v>
      </c>
      <c r="AC52" s="17">
        <v>1.7325000000000003E-3</v>
      </c>
      <c r="AE52" s="15">
        <f t="shared" si="14"/>
        <v>0.10920013888834701</v>
      </c>
      <c r="AF52" s="15">
        <f t="shared" si="11"/>
        <v>-2.7591663440214288E-2</v>
      </c>
      <c r="AG52" s="15">
        <f t="shared" si="12"/>
        <v>1.3346910650398581E-2</v>
      </c>
      <c r="AI52" s="169">
        <v>0.11093263888834701</v>
      </c>
      <c r="AJ52" s="169">
        <v>-2.5859163440214286E-2</v>
      </c>
      <c r="AK52" s="169">
        <v>1.507941065039858E-2</v>
      </c>
    </row>
    <row r="53" spans="1:37" x14ac:dyDescent="0.25">
      <c r="A53" s="1">
        <v>44651</v>
      </c>
      <c r="B53" s="1"/>
      <c r="C53" s="13">
        <f>LN('ESG FOND NOK '!B54/'ESG FOND NOK '!B53)</f>
        <v>1.0449065539716119E-2</v>
      </c>
      <c r="D53" s="13">
        <f>LN('ESG FOND NOK '!C54/'ESG FOND NOK '!C53)</f>
        <v>2.888953216003818E-2</v>
      </c>
      <c r="E53" s="13">
        <f>LN('ESG FOND NOK '!D54/'ESG FOND NOK '!D53)</f>
        <v>-1.2609063009094956E-2</v>
      </c>
      <c r="F53" s="13">
        <f>LN('ESG FOND NOK '!E54/'ESG FOND NOK '!E53)</f>
        <v>3.1181497773609661E-2</v>
      </c>
      <c r="G53" s="13">
        <f>LN('ESG FOND NOK '!F54/'ESG FOND NOK '!F53)</f>
        <v>7.6135378751523994E-3</v>
      </c>
      <c r="H53" s="13">
        <f>LN('ESG FOND NOK '!G54/'ESG FOND NOK '!G53)</f>
        <v>1.5926597477533482E-2</v>
      </c>
      <c r="I53" s="13">
        <f>LN('ESG FOND NOK '!H54/'ESG FOND NOK '!H53)</f>
        <v>1.3839135899380853E-2</v>
      </c>
      <c r="J53" s="13">
        <f>LN('ESG FOND NOK '!I54/'ESG FOND NOK '!I53)</f>
        <v>2.367779686705351E-2</v>
      </c>
      <c r="K53" s="13">
        <f>LN('ESG FOND NOK '!J54/'ESG FOND NOK '!J53)</f>
        <v>4.9285485276162264E-2</v>
      </c>
      <c r="L53" s="13">
        <f>LN('ESG FOND NOK '!K54/'ESG FOND NOK '!K53)</f>
        <v>2.2256304077292465E-2</v>
      </c>
      <c r="M53" s="13">
        <f>LN('ESG FOND NOK '!L54/'ESG FOND NOK '!L53)</f>
        <v>3.0746998734073994E-2</v>
      </c>
      <c r="N53" s="13">
        <f>LN('ESG FOND NOK '!M54/'ESG FOND NOK '!M53)</f>
        <v>9.1945703616544434E-3</v>
      </c>
      <c r="O53" s="13">
        <f>LN('ESG FOND NOK '!N54/'ESG FOND NOK '!N53)</f>
        <v>4.6539010249920132E-2</v>
      </c>
      <c r="Q53" s="15">
        <f t="shared" si="15"/>
        <v>8.3082322063827863E-3</v>
      </c>
      <c r="R53" s="15">
        <f t="shared" si="16"/>
        <v>2.6748698826704845E-2</v>
      </c>
      <c r="S53" s="15">
        <f t="shared" si="17"/>
        <v>-1.4749896342428289E-2</v>
      </c>
      <c r="T53" s="15">
        <f t="shared" si="18"/>
        <v>2.9040664440276327E-2</v>
      </c>
      <c r="U53" s="15">
        <f t="shared" si="19"/>
        <v>5.4727045418190654E-3</v>
      </c>
      <c r="V53" s="15">
        <f t="shared" si="26"/>
        <v>1.3785764144200149E-2</v>
      </c>
      <c r="W53" s="15">
        <f t="shared" si="20"/>
        <v>1.169830256604752E-2</v>
      </c>
      <c r="X53" s="15">
        <f t="shared" si="21"/>
        <v>2.1536963533720175E-2</v>
      </c>
      <c r="Y53" s="15">
        <f t="shared" si="22"/>
        <v>4.7144651942828929E-2</v>
      </c>
      <c r="Z53" s="15">
        <f t="shared" si="23"/>
        <v>2.011547074395913E-2</v>
      </c>
      <c r="AA53" s="15">
        <f t="shared" si="24"/>
        <v>2.8606165400740659E-2</v>
      </c>
      <c r="AB53" s="15">
        <f t="shared" si="25"/>
        <v>7.0537370283211102E-3</v>
      </c>
      <c r="AC53" s="17">
        <v>2.1408333333333336E-3</v>
      </c>
      <c r="AE53" s="15">
        <f t="shared" si="14"/>
        <v>3.5981917387870016E-2</v>
      </c>
      <c r="AF53" s="15">
        <f t="shared" si="11"/>
        <v>1.9864637201584188E-2</v>
      </c>
      <c r="AG53" s="15">
        <f t="shared" si="12"/>
        <v>2.9026843167857086E-2</v>
      </c>
      <c r="AI53" s="169">
        <v>3.8122750721203351E-2</v>
      </c>
      <c r="AJ53" s="169">
        <v>2.2005470534917523E-2</v>
      </c>
      <c r="AK53" s="169">
        <v>3.1167676501190421E-2</v>
      </c>
    </row>
    <row r="54" spans="1:37" x14ac:dyDescent="0.25">
      <c r="A54" s="1">
        <v>44680</v>
      </c>
      <c r="B54" s="1"/>
      <c r="C54" s="13">
        <f>LN('ESG FOND NOK '!B55/'ESG FOND NOK '!B54)</f>
        <v>6.8138645483377929E-3</v>
      </c>
      <c r="D54" s="13">
        <f>LN('ESG FOND NOK '!C55/'ESG FOND NOK '!C54)</f>
        <v>-5.1596278786171873E-2</v>
      </c>
      <c r="E54" s="13">
        <f>LN('ESG FOND NOK '!D55/'ESG FOND NOK '!D54)</f>
        <v>-1.8227124994126393E-3</v>
      </c>
      <c r="F54" s="13">
        <f>LN('ESG FOND NOK '!E55/'ESG FOND NOK '!E54)</f>
        <v>1.0841492001238445E-2</v>
      </c>
      <c r="G54" s="13">
        <f>LN('ESG FOND NOK '!F55/'ESG FOND NOK '!F54)</f>
        <v>-3.1535105693361293E-2</v>
      </c>
      <c r="H54" s="13">
        <f>LN('ESG FOND NOK '!G55/'ESG FOND NOK '!G54)</f>
        <v>-1.7928010907564032E-2</v>
      </c>
      <c r="I54" s="13">
        <f>LN('ESG FOND NOK '!H55/'ESG FOND NOK '!H54)</f>
        <v>-2.2404139136690572E-2</v>
      </c>
      <c r="J54" s="13">
        <f>LN('ESG FOND NOK '!I55/'ESG FOND NOK '!I54)</f>
        <v>-2.2301712984019895E-2</v>
      </c>
      <c r="K54" s="13">
        <f>LN('ESG FOND NOK '!J55/'ESG FOND NOK '!J54)</f>
        <v>-4.2957596599899256E-2</v>
      </c>
      <c r="L54" s="13">
        <f>LN('ESG FOND NOK '!K55/'ESG FOND NOK '!K54)</f>
        <v>-5.1791086123338702E-3</v>
      </c>
      <c r="M54" s="13">
        <f>LN('ESG FOND NOK '!L55/'ESG FOND NOK '!L54)</f>
        <v>1.7183101013917897E-2</v>
      </c>
      <c r="N54" s="13">
        <f>LN('ESG FOND NOK '!M55/'ESG FOND NOK '!M54)</f>
        <v>-1.7119299203291242E-2</v>
      </c>
      <c r="O54" s="13">
        <f>LN('ESG FOND NOK '!N55/'ESG FOND NOK '!N54)</f>
        <v>4.3037329041170913E-2</v>
      </c>
      <c r="Q54" s="15">
        <f t="shared" si="15"/>
        <v>4.4996978816711254E-3</v>
      </c>
      <c r="R54" s="15">
        <f t="shared" si="16"/>
        <v>-5.3910445452838539E-2</v>
      </c>
      <c r="S54" s="15">
        <f t="shared" si="17"/>
        <v>-4.1368791660793061E-3</v>
      </c>
      <c r="T54" s="15">
        <f t="shared" si="18"/>
        <v>8.5273253345717771E-3</v>
      </c>
      <c r="U54" s="15">
        <f t="shared" si="19"/>
        <v>-3.3849272360027959E-2</v>
      </c>
      <c r="V54" s="15">
        <f t="shared" si="26"/>
        <v>-2.0242177574230698E-2</v>
      </c>
      <c r="W54" s="15">
        <f t="shared" si="20"/>
        <v>-2.4718305803357238E-2</v>
      </c>
      <c r="X54" s="15">
        <f t="shared" si="21"/>
        <v>-2.461587965068656E-2</v>
      </c>
      <c r="Y54" s="15">
        <f t="shared" si="22"/>
        <v>-4.5271763266565922E-2</v>
      </c>
      <c r="Z54" s="15">
        <f t="shared" si="23"/>
        <v>-7.4932752790005368E-3</v>
      </c>
      <c r="AA54" s="15">
        <f t="shared" si="24"/>
        <v>1.486893434725123E-2</v>
      </c>
      <c r="AB54" s="15">
        <f t="shared" si="25"/>
        <v>-1.9433465869957908E-2</v>
      </c>
      <c r="AC54" s="17">
        <v>2.3141666666666671E-3</v>
      </c>
      <c r="AE54" s="15">
        <f t="shared" si="14"/>
        <v>-0.12926424820613727</v>
      </c>
      <c r="AF54" s="15">
        <f t="shared" si="11"/>
        <v>-8.5334858924844312E-2</v>
      </c>
      <c r="AG54" s="15">
        <f t="shared" si="12"/>
        <v>-1.7926505613575113E-2</v>
      </c>
      <c r="AI54" s="169">
        <v>-0.1269500815394706</v>
      </c>
      <c r="AJ54" s="169">
        <v>-8.3020692258177639E-2</v>
      </c>
      <c r="AK54" s="169">
        <v>-1.5612338946908446E-2</v>
      </c>
    </row>
    <row r="55" spans="1:37" x14ac:dyDescent="0.25">
      <c r="A55" s="1">
        <v>44712</v>
      </c>
      <c r="B55" s="1"/>
      <c r="C55" s="13">
        <f>LN('ESG FOND NOK '!B56/'ESG FOND NOK '!B55)</f>
        <v>2.2059316544899257E-2</v>
      </c>
      <c r="D55" s="13">
        <f>LN('ESG FOND NOK '!C56/'ESG FOND NOK '!C55)</f>
        <v>2.7062696264177781E-2</v>
      </c>
      <c r="E55" s="13">
        <f>LN('ESG FOND NOK '!D56/'ESG FOND NOK '!D55)</f>
        <v>3.4003086638942616E-2</v>
      </c>
      <c r="F55" s="13">
        <f>LN('ESG FOND NOK '!E56/'ESG FOND NOK '!E55)</f>
        <v>3.4321406545880285E-3</v>
      </c>
      <c r="G55" s="13">
        <f>LN('ESG FOND NOK '!F56/'ESG FOND NOK '!F55)</f>
        <v>1.1097589379188574E-2</v>
      </c>
      <c r="H55" s="13">
        <f>LN('ESG FOND NOK '!G56/'ESG FOND NOK '!G55)</f>
        <v>6.050833558986341E-3</v>
      </c>
      <c r="I55" s="13">
        <f>LN('ESG FOND NOK '!H56/'ESG FOND NOK '!H55)</f>
        <v>4.2636810734071398E-3</v>
      </c>
      <c r="J55" s="13">
        <f>LN('ESG FOND NOK '!I56/'ESG FOND NOK '!I55)</f>
        <v>8.7623780789860481E-3</v>
      </c>
      <c r="K55" s="13">
        <f>LN('ESG FOND NOK '!J56/'ESG FOND NOK '!J55)</f>
        <v>6.330922846434528E-2</v>
      </c>
      <c r="L55" s="13">
        <f>LN('ESG FOND NOK '!K56/'ESG FOND NOK '!K55)</f>
        <v>-6.1791497299640234E-3</v>
      </c>
      <c r="M55" s="13">
        <f>LN('ESG FOND NOK '!L56/'ESG FOND NOK '!L55)</f>
        <v>-2.6373235722084463E-2</v>
      </c>
      <c r="N55" s="13">
        <f>LN('ESG FOND NOK '!M56/'ESG FOND NOK '!M55)</f>
        <v>-6.4534614009500238E-3</v>
      </c>
      <c r="O55" s="13">
        <f>LN('ESG FOND NOK '!N56/'ESG FOND NOK '!N55)</f>
        <v>9.1054835718949553E-2</v>
      </c>
      <c r="Q55" s="15">
        <f t="shared" si="15"/>
        <v>1.977514987823259E-2</v>
      </c>
      <c r="R55" s="15">
        <f t="shared" si="16"/>
        <v>2.4778529597511114E-2</v>
      </c>
      <c r="S55" s="15">
        <f t="shared" si="17"/>
        <v>3.1718919972275952E-2</v>
      </c>
      <c r="T55" s="15">
        <f t="shared" si="18"/>
        <v>1.147973987921362E-3</v>
      </c>
      <c r="U55" s="15">
        <f t="shared" si="19"/>
        <v>8.8134227125219074E-3</v>
      </c>
      <c r="V55" s="15">
        <f t="shared" si="26"/>
        <v>3.7666668923196744E-3</v>
      </c>
      <c r="W55" s="15">
        <f t="shared" si="20"/>
        <v>1.9795144067404733E-3</v>
      </c>
      <c r="X55" s="15">
        <f t="shared" si="21"/>
        <v>6.4782114123193811E-3</v>
      </c>
      <c r="Y55" s="15">
        <f t="shared" si="22"/>
        <v>6.1025061797678616E-2</v>
      </c>
      <c r="Z55" s="15">
        <f t="shared" si="23"/>
        <v>-8.4633163966306903E-3</v>
      </c>
      <c r="AA55" s="15">
        <f t="shared" si="24"/>
        <v>-2.865740238875113E-2</v>
      </c>
      <c r="AB55" s="15">
        <f t="shared" si="25"/>
        <v>-8.7376280676166908E-3</v>
      </c>
      <c r="AC55" s="17">
        <v>2.2841666666666666E-3</v>
      </c>
      <c r="AE55" s="15">
        <f t="shared" si="14"/>
        <v>4.8893593358750848E-2</v>
      </c>
      <c r="AF55" s="15">
        <f t="shared" si="11"/>
        <v>-4.0472389058790318E-4</v>
      </c>
      <c r="AG55" s="15">
        <f t="shared" si="12"/>
        <v>1.9451699882819837E-2</v>
      </c>
      <c r="AI55" s="169">
        <v>5.1177760025417511E-2</v>
      </c>
      <c r="AJ55" s="169">
        <v>1.8794427760787634E-3</v>
      </c>
      <c r="AK55" s="169">
        <v>2.1735866549486504E-2</v>
      </c>
    </row>
    <row r="56" spans="1:37" x14ac:dyDescent="0.25">
      <c r="A56" s="1">
        <v>44742</v>
      </c>
      <c r="B56" s="1"/>
      <c r="C56" s="13">
        <f>LN('ESG FOND NOK '!B57/'ESG FOND NOK '!B56)</f>
        <v>-3.1489162325149062E-2</v>
      </c>
      <c r="D56" s="13">
        <f>LN('ESG FOND NOK '!C57/'ESG FOND NOK '!C56)</f>
        <v>-7.3901742050125563E-2</v>
      </c>
      <c r="E56" s="13">
        <f>LN('ESG FOND NOK '!D57/'ESG FOND NOK '!D56)</f>
        <v>-7.3860357619847758E-2</v>
      </c>
      <c r="F56" s="13">
        <f>LN('ESG FOND NOK '!E57/'ESG FOND NOK '!E56)</f>
        <v>-6.5594642845543324E-2</v>
      </c>
      <c r="G56" s="13">
        <f>LN('ESG FOND NOK '!F57/'ESG FOND NOK '!F56)</f>
        <v>-4.9857558747346375E-2</v>
      </c>
      <c r="H56" s="13">
        <f>LN('ESG FOND NOK '!G57/'ESG FOND NOK '!G56)</f>
        <v>-3.4863346669283576E-2</v>
      </c>
      <c r="I56" s="13">
        <f>LN('ESG FOND NOK '!H57/'ESG FOND NOK '!H56)</f>
        <v>-3.724092424329941E-2</v>
      </c>
      <c r="J56" s="13">
        <f>LN('ESG FOND NOK '!I57/'ESG FOND NOK '!I56)</f>
        <v>-3.9539193524712558E-2</v>
      </c>
      <c r="K56" s="13">
        <f>LN('ESG FOND NOK '!J57/'ESG FOND NOK '!J56)</f>
        <v>-5.0229668667986775E-2</v>
      </c>
      <c r="L56" s="13">
        <f>LN('ESG FOND NOK '!K57/'ESG FOND NOK '!K56)</f>
        <v>-7.1104461648630948E-2</v>
      </c>
      <c r="M56" s="13">
        <f>LN('ESG FOND NOK '!L57/'ESG FOND NOK '!L56)</f>
        <v>-6.7725313429635545E-2</v>
      </c>
      <c r="N56" s="13">
        <f>LN('ESG FOND NOK '!M57/'ESG FOND NOK '!M56)</f>
        <v>-9.3330087868919762E-2</v>
      </c>
      <c r="O56" s="13">
        <f>LN('ESG FOND NOK '!N57/'ESG FOND NOK '!N56)</f>
        <v>-6.3080324917401814E-2</v>
      </c>
      <c r="Q56" s="15">
        <f t="shared" si="15"/>
        <v>-3.4044995658482395E-2</v>
      </c>
      <c r="R56" s="15">
        <f t="shared" si="16"/>
        <v>-7.6457575383458903E-2</v>
      </c>
      <c r="S56" s="15">
        <f t="shared" si="17"/>
        <v>-7.6416190953181085E-2</v>
      </c>
      <c r="T56" s="15">
        <f t="shared" si="18"/>
        <v>-6.8150476178876651E-2</v>
      </c>
      <c r="U56" s="15">
        <f t="shared" si="19"/>
        <v>-5.2413392080679709E-2</v>
      </c>
      <c r="V56" s="15">
        <f t="shared" si="26"/>
        <v>-3.741918000261691E-2</v>
      </c>
      <c r="W56" s="15">
        <f t="shared" si="20"/>
        <v>-3.9796757576632744E-2</v>
      </c>
      <c r="X56" s="15">
        <f t="shared" si="21"/>
        <v>-4.2095026858045892E-2</v>
      </c>
      <c r="Y56" s="15">
        <f t="shared" si="22"/>
        <v>-5.2785502001320109E-2</v>
      </c>
      <c r="Z56" s="15">
        <f t="shared" si="23"/>
        <v>-7.3660294981964275E-2</v>
      </c>
      <c r="AA56" s="15">
        <f t="shared" si="24"/>
        <v>-7.0281146762968871E-2</v>
      </c>
      <c r="AB56" s="15">
        <f t="shared" si="25"/>
        <v>-9.5885921202253088E-2</v>
      </c>
      <c r="AC56" s="17">
        <v>2.5558333333333336E-3</v>
      </c>
      <c r="AE56" s="15">
        <f t="shared" si="14"/>
        <v>-4.7815962062416228E-2</v>
      </c>
      <c r="AF56" s="15">
        <f t="shared" si="11"/>
        <v>-9.0168382192016089E-2</v>
      </c>
      <c r="AG56" s="15">
        <f t="shared" si="12"/>
        <v>-0.10879519115060404</v>
      </c>
      <c r="AI56" s="169">
        <v>-4.5260128729082895E-2</v>
      </c>
      <c r="AJ56" s="169">
        <v>-8.7612548858682762E-2</v>
      </c>
      <c r="AK56" s="169">
        <v>-0.10623935781727072</v>
      </c>
    </row>
    <row r="57" spans="1:37" x14ac:dyDescent="0.25">
      <c r="A57" s="1">
        <v>44771</v>
      </c>
      <c r="B57" s="1"/>
      <c r="C57" s="13">
        <f>LN('ESG FOND NOK '!B58/'ESG FOND NOK '!B57)</f>
        <v>2.3518832496504459E-2</v>
      </c>
      <c r="D57" s="13">
        <f>LN('ESG FOND NOK '!C58/'ESG FOND NOK '!C57)</f>
        <v>0.12216626648307279</v>
      </c>
      <c r="E57" s="13">
        <f>LN('ESG FOND NOK '!D58/'ESG FOND NOK '!D57)</f>
        <v>1.0948002919712686E-2</v>
      </c>
      <c r="F57" s="13">
        <f>LN('ESG FOND NOK '!E58/'ESG FOND NOK '!E57)</f>
        <v>6.709898757224779E-2</v>
      </c>
      <c r="G57" s="13">
        <f>LN('ESG FOND NOK '!F58/'ESG FOND NOK '!F57)</f>
        <v>9.3569844439388566E-2</v>
      </c>
      <c r="H57" s="13">
        <f>LN('ESG FOND NOK '!G58/'ESG FOND NOK '!G57)</f>
        <v>6.1505391673310185E-2</v>
      </c>
      <c r="I57" s="13">
        <f>LN('ESG FOND NOK '!H58/'ESG FOND NOK '!H57)</f>
        <v>5.5930983859301689E-2</v>
      </c>
      <c r="J57" s="13">
        <f>LN('ESG FOND NOK '!I58/'ESG FOND NOK '!I57)</f>
        <v>5.4583581390691943E-2</v>
      </c>
      <c r="K57" s="13">
        <f>LN('ESG FOND NOK '!J58/'ESG FOND NOK '!J57)</f>
        <v>7.737429630124204E-2</v>
      </c>
      <c r="L57" s="13">
        <f>LN('ESG FOND NOK '!K58/'ESG FOND NOK '!K57)</f>
        <v>6.4135565397350727E-2</v>
      </c>
      <c r="M57" s="13">
        <f>LN('ESG FOND NOK '!L58/'ESG FOND NOK '!L57)</f>
        <v>7.3490035276380553E-2</v>
      </c>
      <c r="N57" s="13">
        <f>LN('ESG FOND NOK '!M58/'ESG FOND NOK '!M57)</f>
        <v>8.1274521207172309E-2</v>
      </c>
      <c r="O57" s="13">
        <f>LN('ESG FOND NOK '!N58/'ESG FOND NOK '!N57)</f>
        <v>-6.0200923738502915E-2</v>
      </c>
      <c r="Q57" s="15">
        <f t="shared" si="15"/>
        <v>2.1162999163171124E-2</v>
      </c>
      <c r="R57" s="15">
        <f t="shared" si="16"/>
        <v>0.11981043314973945</v>
      </c>
      <c r="S57" s="15">
        <f t="shared" si="17"/>
        <v>8.5921695863793533E-3</v>
      </c>
      <c r="T57" s="15">
        <f t="shared" si="18"/>
        <v>6.4743154238914455E-2</v>
      </c>
      <c r="U57" s="15">
        <f t="shared" si="19"/>
        <v>9.1214011106055232E-2</v>
      </c>
      <c r="V57" s="15">
        <f t="shared" si="26"/>
        <v>5.914955833997685E-2</v>
      </c>
      <c r="W57" s="15">
        <f t="shared" si="20"/>
        <v>5.3575150525968354E-2</v>
      </c>
      <c r="X57" s="15">
        <f t="shared" si="21"/>
        <v>5.2227748057358608E-2</v>
      </c>
      <c r="Y57" s="15">
        <f t="shared" si="22"/>
        <v>7.5018462967908706E-2</v>
      </c>
      <c r="Z57" s="15">
        <f t="shared" si="23"/>
        <v>6.1779732064017392E-2</v>
      </c>
      <c r="AA57" s="15">
        <f t="shared" si="24"/>
        <v>7.1134201943047218E-2</v>
      </c>
      <c r="AB57" s="15">
        <f t="shared" si="25"/>
        <v>7.8918687873838975E-2</v>
      </c>
      <c r="AC57" s="17">
        <v>2.3558333333333335E-3</v>
      </c>
      <c r="AE57" s="15">
        <f t="shared" si="14"/>
        <v>0.15949840032172755</v>
      </c>
      <c r="AF57" s="15">
        <f t="shared" si="11"/>
        <v>6.5476391502106324E-2</v>
      </c>
      <c r="AG57" s="15">
        <f t="shared" si="12"/>
        <v>6.8536300572132391E-2</v>
      </c>
      <c r="AI57" s="169">
        <v>0.16185423365506088</v>
      </c>
      <c r="AJ57" s="169">
        <v>6.7832224835439658E-2</v>
      </c>
      <c r="AK57" s="169">
        <v>7.0892133905465726E-2</v>
      </c>
    </row>
    <row r="58" spans="1:37" x14ac:dyDescent="0.25">
      <c r="A58" s="1">
        <v>44804</v>
      </c>
      <c r="B58" s="1"/>
      <c r="C58" s="13">
        <f>LN('ESG FOND NOK '!B59/'ESG FOND NOK '!B58)</f>
        <v>-2.5080548470117106E-2</v>
      </c>
      <c r="D58" s="13">
        <f>LN('ESG FOND NOK '!C59/'ESG FOND NOK '!C58)</f>
        <v>-7.0170044754831679E-3</v>
      </c>
      <c r="E58" s="13">
        <f>LN('ESG FOND NOK '!D59/'ESG FOND NOK '!D58)</f>
        <v>-3.5305158300643943E-2</v>
      </c>
      <c r="F58" s="13">
        <f>LN('ESG FOND NOK '!E59/'ESG FOND NOK '!E58)</f>
        <v>-5.2751372894459941E-3</v>
      </c>
      <c r="G58" s="13">
        <f>LN('ESG FOND NOK '!F59/'ESG FOND NOK '!F58)</f>
        <v>-2.9565976494353181E-2</v>
      </c>
      <c r="H58" s="13">
        <f>LN('ESG FOND NOK '!G59/'ESG FOND NOK '!G58)</f>
        <v>-1.8882605821120824E-2</v>
      </c>
      <c r="I58" s="13">
        <f>LN('ESG FOND NOK '!H59/'ESG FOND NOK '!H58)</f>
        <v>-2.188611493127024E-2</v>
      </c>
      <c r="J58" s="13">
        <f>LN('ESG FOND NOK '!I59/'ESG FOND NOK '!I58)</f>
        <v>-1.7501056223128142E-2</v>
      </c>
      <c r="K58" s="13">
        <f>LN('ESG FOND NOK '!J59/'ESG FOND NOK '!J58)</f>
        <v>3.355080593882756E-2</v>
      </c>
      <c r="L58" s="13">
        <f>LN('ESG FOND NOK '!K59/'ESG FOND NOK '!K58)</f>
        <v>-5.494448361433877E-2</v>
      </c>
      <c r="M58" s="13">
        <f>LN('ESG FOND NOK '!L59/'ESG FOND NOK '!L58)</f>
        <v>-3.8932174809108301E-2</v>
      </c>
      <c r="N58" s="13">
        <f>LN('ESG FOND NOK '!M59/'ESG FOND NOK '!M58)</f>
        <v>-3.3848036151706895E-2</v>
      </c>
      <c r="O58" s="13">
        <f>LN('ESG FOND NOK '!N59/'ESG FOND NOK '!N58)</f>
        <v>-0.11841211777234324</v>
      </c>
      <c r="Q58" s="15">
        <f t="shared" si="15"/>
        <v>-2.7878048470117107E-2</v>
      </c>
      <c r="R58" s="15">
        <f t="shared" si="16"/>
        <v>-9.8145044754831684E-3</v>
      </c>
      <c r="S58" s="15">
        <f t="shared" si="17"/>
        <v>-3.8102658300643945E-2</v>
      </c>
      <c r="T58" s="15">
        <f t="shared" si="18"/>
        <v>-8.0726372894459938E-3</v>
      </c>
      <c r="U58" s="15">
        <f t="shared" si="19"/>
        <v>-3.2363476494353179E-2</v>
      </c>
      <c r="V58" s="15">
        <f t="shared" si="26"/>
        <v>-2.1680105821120826E-2</v>
      </c>
      <c r="W58" s="15">
        <f t="shared" si="20"/>
        <v>-2.4683614931270241E-2</v>
      </c>
      <c r="X58" s="15">
        <f t="shared" si="21"/>
        <v>-2.0298556223128143E-2</v>
      </c>
      <c r="Y58" s="15">
        <f t="shared" si="22"/>
        <v>3.0753305938827559E-2</v>
      </c>
      <c r="Z58" s="15">
        <f t="shared" si="23"/>
        <v>-5.7741983614338771E-2</v>
      </c>
      <c r="AA58" s="15">
        <f t="shared" si="24"/>
        <v>-4.1729674809108303E-2</v>
      </c>
      <c r="AB58" s="15">
        <f t="shared" si="25"/>
        <v>-3.6645536151706896E-2</v>
      </c>
      <c r="AC58" s="17">
        <v>2.7975000000000001E-3</v>
      </c>
      <c r="AE58" s="15">
        <f t="shared" si="14"/>
        <v>-3.3265930333829133E-3</v>
      </c>
      <c r="AF58" s="15">
        <f t="shared" si="11"/>
        <v>-3.9902286029935452E-2</v>
      </c>
      <c r="AG58" s="15">
        <f t="shared" si="12"/>
        <v>-1.7127621525841942E-2</v>
      </c>
      <c r="AI58" s="169">
        <v>-5.2909303338291331E-4</v>
      </c>
      <c r="AJ58" s="169">
        <v>-3.7104786029935451E-2</v>
      </c>
      <c r="AK58" s="169">
        <v>-1.4330121525841942E-2</v>
      </c>
    </row>
    <row r="59" spans="1:37" x14ac:dyDescent="0.25">
      <c r="A59" s="1">
        <v>44834</v>
      </c>
      <c r="B59" s="1"/>
      <c r="C59" s="13">
        <f>LN('ESG FOND NOK '!B60/'ESG FOND NOK '!B59)</f>
        <v>-1.8307792007450377E-2</v>
      </c>
      <c r="D59" s="13">
        <f>LN('ESG FOND NOK '!C60/'ESG FOND NOK '!C59)</f>
        <v>-5.7838916354346397E-2</v>
      </c>
      <c r="E59" s="13">
        <f>LN('ESG FOND NOK '!D60/'ESG FOND NOK '!D59)</f>
        <v>6.0409167652810351E-3</v>
      </c>
      <c r="F59" s="13">
        <f>LN('ESG FOND NOK '!E60/'ESG FOND NOK '!E59)</f>
        <v>-1.8088144655828028E-2</v>
      </c>
      <c r="G59" s="13">
        <f>LN('ESG FOND NOK '!F60/'ESG FOND NOK '!F59)</f>
        <v>-4.3185877986774E-2</v>
      </c>
      <c r="H59" s="13">
        <f>LN('ESG FOND NOK '!G60/'ESG FOND NOK '!G59)</f>
        <v>-6.4717597541739981E-3</v>
      </c>
      <c r="I59" s="13">
        <f>LN('ESG FOND NOK '!H60/'ESG FOND NOK '!H59)</f>
        <v>-8.5730925534383516E-3</v>
      </c>
      <c r="J59" s="13">
        <f>LN('ESG FOND NOK '!I60/'ESG FOND NOK '!I59)</f>
        <v>-5.5359290713000121E-3</v>
      </c>
      <c r="K59" s="13">
        <f>LN('ESG FOND NOK '!J60/'ESG FOND NOK '!J59)</f>
        <v>-7.8943119763739689E-2</v>
      </c>
      <c r="L59" s="13">
        <f>LN('ESG FOND NOK '!K60/'ESG FOND NOK '!K59)</f>
        <v>-3.3955125495953892E-2</v>
      </c>
      <c r="M59" s="13">
        <f>LN('ESG FOND NOK '!L60/'ESG FOND NOK '!L59)</f>
        <v>-4.7423553584669147E-2</v>
      </c>
      <c r="N59" s="13">
        <f>LN('ESG FOND NOK '!M60/'ESG FOND NOK '!M59)</f>
        <v>-0.15918772309863027</v>
      </c>
      <c r="O59" s="13">
        <f>LN('ESG FOND NOK '!N60/'ESG FOND NOK '!N59)</f>
        <v>-0.11908871833878766</v>
      </c>
      <c r="Q59" s="15">
        <f t="shared" si="15"/>
        <v>-2.1067792007450376E-2</v>
      </c>
      <c r="R59" s="15">
        <f t="shared" si="16"/>
        <v>-6.0598916354346395E-2</v>
      </c>
      <c r="S59" s="15">
        <f t="shared" si="17"/>
        <v>3.2809167652810352E-3</v>
      </c>
      <c r="T59" s="15">
        <f t="shared" si="18"/>
        <v>-2.0848144655828026E-2</v>
      </c>
      <c r="U59" s="15">
        <f t="shared" si="19"/>
        <v>-4.5945877986773999E-2</v>
      </c>
      <c r="V59" s="15">
        <f t="shared" si="26"/>
        <v>-9.2317597541739984E-3</v>
      </c>
      <c r="W59" s="15">
        <f t="shared" si="20"/>
        <v>-1.1333092553438352E-2</v>
      </c>
      <c r="X59" s="15">
        <f t="shared" si="21"/>
        <v>-8.2959290713000115E-3</v>
      </c>
      <c r="Y59" s="15">
        <f t="shared" si="22"/>
        <v>-8.1703119763739687E-2</v>
      </c>
      <c r="Z59" s="15">
        <f t="shared" si="23"/>
        <v>-3.671512549595389E-2</v>
      </c>
      <c r="AA59" s="15">
        <f t="shared" si="24"/>
        <v>-5.0183553584669145E-2</v>
      </c>
      <c r="AB59" s="15">
        <f t="shared" si="25"/>
        <v>-0.16194772309863029</v>
      </c>
      <c r="AC59" s="17">
        <v>2.7599999999999999E-3</v>
      </c>
      <c r="AE59" s="15">
        <f t="shared" si="14"/>
        <v>-0.15000470376898331</v>
      </c>
      <c r="AF59" s="15">
        <f t="shared" si="11"/>
        <v>-0.10292259856991924</v>
      </c>
      <c r="AG59" s="15">
        <f t="shared" si="12"/>
        <v>-0.13738841021825579</v>
      </c>
      <c r="AI59" s="169">
        <v>-0.1472447037689833</v>
      </c>
      <c r="AJ59" s="169">
        <v>-0.10016259856991924</v>
      </c>
      <c r="AK59" s="169">
        <v>-0.13462841021825578</v>
      </c>
    </row>
    <row r="60" spans="1:37" x14ac:dyDescent="0.25">
      <c r="A60" s="1">
        <v>44865</v>
      </c>
      <c r="B60" s="1"/>
      <c r="C60" s="13">
        <f>LN('ESG FOND NOK '!B61/'ESG FOND NOK '!B60)</f>
        <v>2.990646805542508E-2</v>
      </c>
      <c r="D60" s="13">
        <f>LN('ESG FOND NOK '!C61/'ESG FOND NOK '!C60)</f>
        <v>-2.4421439785514516E-3</v>
      </c>
      <c r="E60" s="13">
        <f>LN('ESG FOND NOK '!D61/'ESG FOND NOK '!D60)</f>
        <v>2.4056368744693381E-2</v>
      </c>
      <c r="F60" s="13">
        <f>LN('ESG FOND NOK '!E61/'ESG FOND NOK '!E60)</f>
        <v>1.4172304012781125E-2</v>
      </c>
      <c r="G60" s="13">
        <f>LN('ESG FOND NOK '!F61/'ESG FOND NOK '!F60)</f>
        <v>1.2469284284547112E-3</v>
      </c>
      <c r="H60" s="13">
        <f>LN('ESG FOND NOK '!G61/'ESG FOND NOK '!G60)</f>
        <v>1.5842490055029076E-2</v>
      </c>
      <c r="I60" s="13">
        <f>LN('ESG FOND NOK '!H61/'ESG FOND NOK '!H60)</f>
        <v>1.7518696208973707E-2</v>
      </c>
      <c r="J60" s="13">
        <f>LN('ESG FOND NOK '!I61/'ESG FOND NOK '!I60)</f>
        <v>2.0563200757805149E-2</v>
      </c>
      <c r="K60" s="13">
        <f>LN('ESG FOND NOK '!J61/'ESG FOND NOK '!J60)</f>
        <v>-4.6187653771965022E-2</v>
      </c>
      <c r="L60" s="13">
        <f>LN('ESG FOND NOK '!K61/'ESG FOND NOK '!K60)</f>
        <v>3.233115955330107E-2</v>
      </c>
      <c r="M60" s="13">
        <f>LN('ESG FOND NOK '!L61/'ESG FOND NOK '!L60)</f>
        <v>5.611364955051797E-3</v>
      </c>
      <c r="N60" s="13">
        <f>LN('ESG FOND NOK '!M61/'ESG FOND NOK '!M60)</f>
        <v>5.4804518065622219E-2</v>
      </c>
      <c r="O60" s="13">
        <f>LN('ESG FOND NOK '!N61/'ESG FOND NOK '!N60)</f>
        <v>7.9214821335470129E-2</v>
      </c>
      <c r="Q60" s="15">
        <f t="shared" si="15"/>
        <v>2.6963134722091747E-2</v>
      </c>
      <c r="R60" s="15">
        <f t="shared" si="16"/>
        <v>-5.385477311884785E-3</v>
      </c>
      <c r="S60" s="15">
        <f t="shared" si="17"/>
        <v>2.1113035411360049E-2</v>
      </c>
      <c r="T60" s="15">
        <f t="shared" si="18"/>
        <v>1.1228970679447793E-2</v>
      </c>
      <c r="U60" s="15">
        <f t="shared" si="19"/>
        <v>-1.6964049048786218E-3</v>
      </c>
      <c r="V60" s="15">
        <f t="shared" si="26"/>
        <v>1.2899156721695743E-2</v>
      </c>
      <c r="W60" s="15">
        <f t="shared" si="20"/>
        <v>1.4575362875640374E-2</v>
      </c>
      <c r="X60" s="15">
        <f t="shared" si="21"/>
        <v>1.7619867424471816E-2</v>
      </c>
      <c r="Y60" s="15">
        <f t="shared" si="22"/>
        <v>-4.9130987105298354E-2</v>
      </c>
      <c r="Z60" s="15">
        <f t="shared" si="23"/>
        <v>2.9387826219967737E-2</v>
      </c>
      <c r="AA60" s="15">
        <f t="shared" si="24"/>
        <v>2.668031621718464E-3</v>
      </c>
      <c r="AB60" s="15">
        <f t="shared" si="25"/>
        <v>5.1861184732288887E-2</v>
      </c>
      <c r="AC60" s="17">
        <v>2.943333333333333E-3</v>
      </c>
      <c r="AE60" s="15">
        <f t="shared" si="14"/>
        <v>-1.9899051268823909E-2</v>
      </c>
      <c r="AF60" s="15">
        <f t="shared" si="11"/>
        <v>5.5894160954272465E-2</v>
      </c>
      <c r="AG60" s="15">
        <f t="shared" si="12"/>
        <v>6.1580487434523302E-2</v>
      </c>
      <c r="AI60" s="169">
        <v>-1.6955717935490576E-2</v>
      </c>
      <c r="AJ60" s="169">
        <v>5.8837494287605797E-2</v>
      </c>
      <c r="AK60" s="169">
        <v>6.4523820767856635E-2</v>
      </c>
    </row>
    <row r="61" spans="1:37" x14ac:dyDescent="0.25">
      <c r="A61" s="1">
        <v>44895</v>
      </c>
      <c r="B61" s="1"/>
      <c r="C61" s="13">
        <f>LN('ESG FOND NOK '!B62/'ESG FOND NOK '!B61)</f>
        <v>3.6726220351467415E-2</v>
      </c>
      <c r="D61" s="13">
        <f>LN('ESG FOND NOK '!C62/'ESG FOND NOK '!C61)</f>
        <v>8.3411525357183575E-2</v>
      </c>
      <c r="E61" s="13">
        <f>LN('ESG FOND NOK '!D62/'ESG FOND NOK '!D61)</f>
        <v>6.7853257717478091E-2</v>
      </c>
      <c r="F61" s="13">
        <f>LN('ESG FOND NOK '!E62/'ESG FOND NOK '!E61)</f>
        <v>7.7385448521778743E-3</v>
      </c>
      <c r="G61" s="13">
        <f>LN('ESG FOND NOK '!F62/'ESG FOND NOK '!F61)</f>
        <v>2.9529785505002137E-2</v>
      </c>
      <c r="H61" s="13">
        <f>LN('ESG FOND NOK '!G62/'ESG FOND NOK '!G61)</f>
        <v>3.0392995378520454E-2</v>
      </c>
      <c r="I61" s="13">
        <f>LN('ESG FOND NOK '!H62/'ESG FOND NOK '!H61)</f>
        <v>2.6854253674947016E-2</v>
      </c>
      <c r="J61" s="13">
        <f>LN('ESG FOND NOK '!I62/'ESG FOND NOK '!I61)</f>
        <v>2.5307039026886323E-2</v>
      </c>
      <c r="K61" s="13">
        <f>LN('ESG FOND NOK '!J62/'ESG FOND NOK '!J61)</f>
        <v>2.8899938844825675E-2</v>
      </c>
      <c r="L61" s="13">
        <f>LN('ESG FOND NOK '!K62/'ESG FOND NOK '!K61)</f>
        <v>5.9114142837787854E-2</v>
      </c>
      <c r="M61" s="13">
        <f>LN('ESG FOND NOK '!L62/'ESG FOND NOK '!L61)</f>
        <v>4.6041553988342497E-2</v>
      </c>
      <c r="N61" s="13">
        <f>LN('ESG FOND NOK '!M62/'ESG FOND NOK '!M61)</f>
        <v>3.9979451045751548E-2</v>
      </c>
      <c r="O61" s="13">
        <f>LN('ESG FOND NOK '!N62/'ESG FOND NOK '!N61)</f>
        <v>-7.2855301180255197E-2</v>
      </c>
      <c r="Q61" s="15">
        <f t="shared" si="15"/>
        <v>3.4088720351467414E-2</v>
      </c>
      <c r="R61" s="15">
        <f t="shared" si="16"/>
        <v>8.0774025357183574E-2</v>
      </c>
      <c r="S61" s="15">
        <f t="shared" si="17"/>
        <v>6.521575771747809E-2</v>
      </c>
      <c r="T61" s="15">
        <f t="shared" si="18"/>
        <v>5.1010448521778742E-3</v>
      </c>
      <c r="U61" s="15">
        <f t="shared" si="19"/>
        <v>2.6892285505002136E-2</v>
      </c>
      <c r="V61" s="15">
        <f t="shared" si="26"/>
        <v>2.7755495378520453E-2</v>
      </c>
      <c r="W61" s="15">
        <f t="shared" si="20"/>
        <v>2.4216753674947016E-2</v>
      </c>
      <c r="X61" s="15">
        <f t="shared" si="21"/>
        <v>2.2669539026886322E-2</v>
      </c>
      <c r="Y61" s="15">
        <f t="shared" si="22"/>
        <v>2.6262438844825674E-2</v>
      </c>
      <c r="Z61" s="15">
        <f t="shared" si="23"/>
        <v>5.6476642837787853E-2</v>
      </c>
      <c r="AA61" s="15">
        <f t="shared" si="24"/>
        <v>4.3404053988342496E-2</v>
      </c>
      <c r="AB61" s="15">
        <f t="shared" si="25"/>
        <v>3.7341951045751547E-2</v>
      </c>
      <c r="AC61" s="17">
        <v>2.6374999999999997E-3</v>
      </c>
      <c r="AE61" s="15">
        <f t="shared" si="14"/>
        <v>0.10207744716001486</v>
      </c>
      <c r="AF61" s="15">
        <f t="shared" si="11"/>
        <v>7.2490460381174501E-2</v>
      </c>
      <c r="AG61" s="15">
        <f t="shared" si="12"/>
        <v>4.1398727963607974E-2</v>
      </c>
      <c r="AI61" s="169">
        <v>0.10471494716001487</v>
      </c>
      <c r="AJ61" s="169">
        <v>7.5127960381174502E-2</v>
      </c>
      <c r="AK61" s="169">
        <v>4.4036227963607975E-2</v>
      </c>
    </row>
    <row r="62" spans="1:37" x14ac:dyDescent="0.25">
      <c r="A62" s="1">
        <v>44925</v>
      </c>
      <c r="B62" s="1"/>
      <c r="C62" s="13">
        <f>LN('ESG FOND NOK '!B63/'ESG FOND NOK '!B62)</f>
        <v>-5.3922448098559742E-2</v>
      </c>
      <c r="D62" s="13">
        <f>LN('ESG FOND NOK '!C63/'ESG FOND NOK '!C62)</f>
        <v>-5.4352486443832566E-2</v>
      </c>
      <c r="E62" s="13">
        <f>LN('ESG FOND NOK '!D63/'ESG FOND NOK '!D62)</f>
        <v>-9.7322193099311973E-3</v>
      </c>
      <c r="F62" s="13">
        <f>LN('ESG FOND NOK '!E63/'ESG FOND NOK '!E62)</f>
        <v>-2.544559534629352E-2</v>
      </c>
      <c r="G62" s="13">
        <f>LN('ESG FOND NOK '!F63/'ESG FOND NOK '!F62)</f>
        <v>-4.941114211837485E-2</v>
      </c>
      <c r="H62" s="13">
        <f>LN('ESG FOND NOK '!G63/'ESG FOND NOK '!G62)</f>
        <v>-5.7056574322514229E-2</v>
      </c>
      <c r="I62" s="13">
        <f>LN('ESG FOND NOK '!H63/'ESG FOND NOK '!H62)</f>
        <v>-5.8577815218559676E-2</v>
      </c>
      <c r="J62" s="13">
        <f>LN('ESG FOND NOK '!I63/'ESG FOND NOK '!I62)</f>
        <v>-5.7646464335060953E-2</v>
      </c>
      <c r="K62" s="13">
        <f>LN('ESG FOND NOK '!J63/'ESG FOND NOK '!J62)</f>
        <v>-7.5126769042821326E-2</v>
      </c>
      <c r="L62" s="13">
        <f>LN('ESG FOND NOK '!K63/'ESG FOND NOK '!K62)</f>
        <v>-3.6246712991237088E-3</v>
      </c>
      <c r="M62" s="13">
        <f>LN('ESG FOND NOK '!L63/'ESG FOND NOK '!L62)</f>
        <v>1.7188605178684285E-2</v>
      </c>
      <c r="N62" s="13">
        <f>LN('ESG FOND NOK '!M63/'ESG FOND NOK '!M62)</f>
        <v>4.4923989628299641E-3</v>
      </c>
      <c r="O62" s="13">
        <f>LN('ESG FOND NOK '!N63/'ESG FOND NOK '!N62)</f>
        <v>-2.7383636728275473E-3</v>
      </c>
      <c r="Q62" s="15">
        <f t="shared" si="15"/>
        <v>-5.6608281431893073E-2</v>
      </c>
      <c r="R62" s="15">
        <f t="shared" si="16"/>
        <v>-5.7038319777165898E-2</v>
      </c>
      <c r="S62" s="15">
        <f t="shared" si="17"/>
        <v>-1.2418052643264531E-2</v>
      </c>
      <c r="T62" s="15">
        <f t="shared" si="18"/>
        <v>-2.8131428679626855E-2</v>
      </c>
      <c r="U62" s="15">
        <f t="shared" si="19"/>
        <v>-5.2096975451708182E-2</v>
      </c>
      <c r="V62" s="15">
        <f t="shared" si="26"/>
        <v>-5.9742407655847561E-2</v>
      </c>
      <c r="W62" s="15">
        <f t="shared" si="20"/>
        <v>-6.1263648551893007E-2</v>
      </c>
      <c r="X62" s="15">
        <f t="shared" si="21"/>
        <v>-6.0332297668394284E-2</v>
      </c>
      <c r="Y62" s="15">
        <f t="shared" si="22"/>
        <v>-7.7812602376154658E-2</v>
      </c>
      <c r="Z62" s="15">
        <f t="shared" si="23"/>
        <v>-6.3105046324570422E-3</v>
      </c>
      <c r="AA62" s="15">
        <f t="shared" si="24"/>
        <v>1.4502771845350952E-2</v>
      </c>
      <c r="AB62" s="15">
        <f t="shared" si="25"/>
        <v>1.8065656294966306E-3</v>
      </c>
      <c r="AC62" s="17">
        <v>2.6858333333333335E-3</v>
      </c>
      <c r="AE62" s="15">
        <f t="shared" si="14"/>
        <v>-5.1641203431685288E-2</v>
      </c>
      <c r="AF62" s="15">
        <f t="shared" si="11"/>
        <v>-4.2418084826223071E-2</v>
      </c>
      <c r="AG62" s="15">
        <f t="shared" si="12"/>
        <v>-2.1536566365527178E-2</v>
      </c>
      <c r="AI62" s="169">
        <v>-4.8955370098351957E-2</v>
      </c>
      <c r="AJ62" s="169">
        <v>-3.9732251492889739E-2</v>
      </c>
      <c r="AK62" s="169">
        <v>-1.8850733032193846E-2</v>
      </c>
    </row>
    <row r="63" spans="1:37" x14ac:dyDescent="0.25">
      <c r="A63" s="1">
        <v>44957</v>
      </c>
      <c r="B63" s="1"/>
      <c r="C63" s="13">
        <f>LN('ESG FOND NOK '!B64/'ESG FOND NOK '!B63)</f>
        <v>7.0118629201434954E-2</v>
      </c>
      <c r="D63" s="13">
        <f>LN('ESG FOND NOK '!C64/'ESG FOND NOK '!C63)</f>
        <v>0.111441797117873</v>
      </c>
      <c r="E63" s="13">
        <f>LN('ESG FOND NOK '!D64/'ESG FOND NOK '!D63)</f>
        <v>0.11987604660075322</v>
      </c>
      <c r="F63" s="13">
        <f>LN('ESG FOND NOK '!E64/'ESG FOND NOK '!E63)</f>
        <v>7.3211861044478424E-2</v>
      </c>
      <c r="G63" s="13">
        <f>LN('ESG FOND NOK '!F64/'ESG FOND NOK '!F63)</f>
        <v>9.4354974847333739E-2</v>
      </c>
      <c r="H63" s="13">
        <f>LN('ESG FOND NOK '!G64/'ESG FOND NOK '!G63)</f>
        <v>8.7311907354080134E-2</v>
      </c>
      <c r="I63" s="13">
        <f>LN('ESG FOND NOK '!H64/'ESG FOND NOK '!H63)</f>
        <v>8.4201726443297195E-2</v>
      </c>
      <c r="J63" s="13">
        <f>LN('ESG FOND NOK '!I64/'ESG FOND NOK '!I63)</f>
        <v>8.1252655040940702E-2</v>
      </c>
      <c r="K63" s="13">
        <f>LN('ESG FOND NOK '!J64/'ESG FOND NOK '!J63)</f>
        <v>0.1232596854559166</v>
      </c>
      <c r="L63" s="13">
        <f>LN('ESG FOND NOK '!K64/'ESG FOND NOK '!K63)</f>
        <v>6.1563263931897871E-2</v>
      </c>
      <c r="M63" s="13">
        <f>LN('ESG FOND NOK '!L64/'ESG FOND NOK '!L63)</f>
        <v>5.1535012917944704E-2</v>
      </c>
      <c r="N63" s="13">
        <f>LN('ESG FOND NOK '!M64/'ESG FOND NOK '!M63)</f>
        <v>3.0404281733892771E-2</v>
      </c>
      <c r="O63" s="13">
        <f>LN('ESG FOND NOK '!N64/'ESG FOND NOK '!N63)</f>
        <v>-1.7096582355665038E-2</v>
      </c>
      <c r="Q63" s="15">
        <f t="shared" si="15"/>
        <v>6.7642795868101624E-2</v>
      </c>
      <c r="R63" s="15">
        <f t="shared" si="16"/>
        <v>0.10896596378453967</v>
      </c>
      <c r="S63" s="15">
        <f t="shared" si="17"/>
        <v>0.1174002132674199</v>
      </c>
      <c r="T63" s="15">
        <f t="shared" si="18"/>
        <v>7.0736027711145094E-2</v>
      </c>
      <c r="U63" s="15">
        <f t="shared" si="19"/>
        <v>9.1879141514000409E-2</v>
      </c>
      <c r="V63" s="15">
        <f t="shared" si="26"/>
        <v>8.4836074020746804E-2</v>
      </c>
      <c r="W63" s="15">
        <f t="shared" si="20"/>
        <v>8.1725893109963865E-2</v>
      </c>
      <c r="X63" s="15">
        <f t="shared" si="21"/>
        <v>7.8776821707607372E-2</v>
      </c>
      <c r="Y63" s="15">
        <f t="shared" si="22"/>
        <v>0.12078385212258327</v>
      </c>
      <c r="Z63" s="15">
        <f t="shared" si="23"/>
        <v>5.9087430598564541E-2</v>
      </c>
      <c r="AA63" s="15">
        <f t="shared" si="24"/>
        <v>4.9059179584611368E-2</v>
      </c>
      <c r="AB63" s="15">
        <f t="shared" si="25"/>
        <v>2.7928448400559438E-2</v>
      </c>
      <c r="AC63" s="17">
        <v>2.4758333333333334E-3</v>
      </c>
      <c r="AE63" s="15">
        <f t="shared" si="14"/>
        <v>3.6857024289259827E-2</v>
      </c>
      <c r="AF63" s="15">
        <f t="shared" si="11"/>
        <v>6.6983210216747371E-2</v>
      </c>
      <c r="AG63" s="15">
        <f t="shared" si="12"/>
        <v>2.7157076009009923E-2</v>
      </c>
      <c r="AI63" s="169">
        <v>3.9332857622593156E-2</v>
      </c>
      <c r="AJ63" s="169">
        <v>6.9459043550080701E-2</v>
      </c>
      <c r="AK63" s="169">
        <v>2.9632909342343257E-2</v>
      </c>
    </row>
    <row r="64" spans="1:37" x14ac:dyDescent="0.25">
      <c r="P64" s="9"/>
    </row>
    <row r="66" spans="4:4" x14ac:dyDescent="0.25">
      <c r="D66" s="10"/>
    </row>
    <row r="67" spans="4:4" x14ac:dyDescent="0.25">
      <c r="D67" s="10"/>
    </row>
  </sheetData>
  <sortState xmlns:xlrd2="http://schemas.microsoft.com/office/spreadsheetml/2017/richdata2" ref="P74:P134">
    <sortCondition ref="P74"/>
  </sortState>
  <mergeCells count="3">
    <mergeCell ref="C1:O1"/>
    <mergeCell ref="Q1:AB1"/>
    <mergeCell ref="AE1:A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A843-D9BB-4DA8-808A-05C87A8E6850}">
  <sheetPr codeName="Sheet12">
    <tabColor rgb="FF1D7D74"/>
  </sheetPr>
  <dimension ref="A1:AG91"/>
  <sheetViews>
    <sheetView showGridLines="0" topLeftCell="A48" zoomScaleNormal="100" workbookViewId="0">
      <selection activeCell="G64" sqref="G64"/>
    </sheetView>
  </sheetViews>
  <sheetFormatPr defaultRowHeight="15" x14ac:dyDescent="0.25"/>
  <cols>
    <col min="3" max="9" width="11.140625" customWidth="1"/>
    <col min="17" max="17" width="11.140625" bestFit="1" customWidth="1"/>
    <col min="27" max="27" width="11.140625" bestFit="1" customWidth="1"/>
  </cols>
  <sheetData>
    <row r="1" spans="1:29" ht="15.75" thickBot="1" x14ac:dyDescent="0.3">
      <c r="A1" s="313" t="s">
        <v>225</v>
      </c>
      <c r="B1" s="314"/>
      <c r="C1" s="314"/>
      <c r="D1" s="314"/>
      <c r="E1" s="314"/>
      <c r="F1" s="314"/>
      <c r="G1" s="66"/>
      <c r="H1" s="315" t="s">
        <v>226</v>
      </c>
      <c r="I1" s="315"/>
      <c r="J1" s="315"/>
      <c r="K1" s="315"/>
      <c r="L1" s="315"/>
      <c r="M1" s="315"/>
      <c r="N1" s="294"/>
      <c r="O1" s="294"/>
      <c r="P1" s="316" t="s">
        <v>256</v>
      </c>
      <c r="Q1" s="316"/>
      <c r="R1" s="316"/>
      <c r="S1" s="316"/>
      <c r="T1" s="316"/>
      <c r="U1" s="316"/>
      <c r="V1" s="274"/>
      <c r="W1" s="274"/>
      <c r="X1" s="274"/>
      <c r="Y1" s="274"/>
      <c r="Z1" s="274"/>
      <c r="AA1" s="274"/>
    </row>
    <row r="2" spans="1:29" x14ac:dyDescent="0.25">
      <c r="A2" s="257" t="s">
        <v>12</v>
      </c>
      <c r="B2" s="258" t="s">
        <v>222</v>
      </c>
      <c r="C2" s="257" t="s">
        <v>12</v>
      </c>
      <c r="D2" s="258" t="s">
        <v>223</v>
      </c>
      <c r="E2" s="257" t="s">
        <v>12</v>
      </c>
      <c r="F2" s="258" t="s">
        <v>224</v>
      </c>
      <c r="G2" s="168"/>
      <c r="H2" s="259" t="s">
        <v>14</v>
      </c>
      <c r="I2" s="260" t="s">
        <v>222</v>
      </c>
      <c r="J2" s="259" t="s">
        <v>14</v>
      </c>
      <c r="K2" s="260" t="s">
        <v>223</v>
      </c>
      <c r="L2" s="259" t="s">
        <v>14</v>
      </c>
      <c r="M2" s="260" t="s">
        <v>224</v>
      </c>
      <c r="O2" s="168"/>
      <c r="P2" s="261" t="s">
        <v>13</v>
      </c>
      <c r="Q2" s="262" t="s">
        <v>222</v>
      </c>
      <c r="R2" s="261" t="s">
        <v>13</v>
      </c>
      <c r="S2" s="262" t="s">
        <v>223</v>
      </c>
      <c r="T2" s="261" t="s">
        <v>13</v>
      </c>
      <c r="U2" s="262" t="s">
        <v>224</v>
      </c>
    </row>
    <row r="3" spans="1:29" x14ac:dyDescent="0.25">
      <c r="A3" s="188">
        <v>2.7947857484742038E-2</v>
      </c>
      <c r="B3" s="189">
        <v>7.0756734803926857E-2</v>
      </c>
      <c r="C3" s="188">
        <v>2.7947857484742038E-2</v>
      </c>
      <c r="D3" s="189">
        <v>0</v>
      </c>
      <c r="E3" s="188">
        <v>2.7947857484742038E-2</v>
      </c>
      <c r="F3" s="189">
        <v>0</v>
      </c>
      <c r="G3" s="168">
        <f>IF(B3&lt;-0.08,1,0)</f>
        <v>0</v>
      </c>
      <c r="H3" s="184">
        <v>-1.0309498756210018E-2</v>
      </c>
      <c r="I3" s="185">
        <v>7.0756734803926857E-2</v>
      </c>
      <c r="J3" s="184">
        <v>-1.0309498756210018E-2</v>
      </c>
      <c r="K3" s="185">
        <v>0</v>
      </c>
      <c r="L3" s="184">
        <v>-1.0309498756210018E-2</v>
      </c>
      <c r="M3" s="185">
        <v>0</v>
      </c>
      <c r="O3" s="168"/>
      <c r="P3" s="180">
        <v>5.3565031887799701E-2</v>
      </c>
      <c r="Q3" s="181">
        <v>7.0756734803926857E-2</v>
      </c>
      <c r="R3" s="180">
        <v>5.3565031887799701E-2</v>
      </c>
      <c r="S3" s="181">
        <v>0</v>
      </c>
      <c r="T3" s="180">
        <v>5.3565031887799701E-2</v>
      </c>
      <c r="U3" s="181">
        <v>0</v>
      </c>
    </row>
    <row r="4" spans="1:29" x14ac:dyDescent="0.25">
      <c r="A4" s="188">
        <v>-2.4158821617739135E-2</v>
      </c>
      <c r="B4" s="189">
        <v>-5.1577391063500809E-2</v>
      </c>
      <c r="C4" s="188">
        <v>-2.4158821617739135E-2</v>
      </c>
      <c r="D4" s="189">
        <v>0</v>
      </c>
      <c r="E4" s="188">
        <v>-2.4158821617739135E-2</v>
      </c>
      <c r="F4" s="189">
        <v>0</v>
      </c>
      <c r="G4" s="168">
        <f t="shared" ref="G4:G63" si="0">IF(B4&lt;-0.08,1,0)</f>
        <v>0</v>
      </c>
      <c r="H4" s="184">
        <v>5.7107291265285597E-3</v>
      </c>
      <c r="I4" s="185">
        <v>-5.1577391063500809E-2</v>
      </c>
      <c r="J4" s="184">
        <v>5.7107291265285597E-3</v>
      </c>
      <c r="K4" s="185">
        <v>0</v>
      </c>
      <c r="L4" s="184">
        <v>5.7107291265285597E-3</v>
      </c>
      <c r="M4" s="185">
        <v>0</v>
      </c>
      <c r="O4" s="168"/>
      <c r="P4" s="180">
        <v>-4.4133468494997892E-2</v>
      </c>
      <c r="Q4" s="181">
        <v>-5.1577391063500809E-2</v>
      </c>
      <c r="R4" s="180">
        <v>-4.4133468494997892E-2</v>
      </c>
      <c r="S4" s="181">
        <v>0</v>
      </c>
      <c r="T4" s="180">
        <v>-4.4133468494997892E-2</v>
      </c>
      <c r="U4" s="181">
        <v>0</v>
      </c>
    </row>
    <row r="5" spans="1:29" x14ac:dyDescent="0.25">
      <c r="A5" s="188">
        <v>9.2354919361933453E-3</v>
      </c>
      <c r="B5" s="189">
        <v>5.2502175346425151E-2</v>
      </c>
      <c r="C5" s="188">
        <v>9.2354919361933453E-3</v>
      </c>
      <c r="D5" s="189">
        <v>0</v>
      </c>
      <c r="E5" s="188">
        <v>9.2354919361933453E-3</v>
      </c>
      <c r="F5" s="189">
        <v>0</v>
      </c>
      <c r="G5" s="168">
        <f t="shared" si="0"/>
        <v>0</v>
      </c>
      <c r="H5" s="184">
        <v>-2.3169332522343173E-2</v>
      </c>
      <c r="I5" s="185">
        <v>5.2502175346425151E-2</v>
      </c>
      <c r="J5" s="184">
        <v>-2.3169332522343173E-2</v>
      </c>
      <c r="K5" s="185">
        <v>0</v>
      </c>
      <c r="L5" s="184">
        <v>-2.3169332522343173E-2</v>
      </c>
      <c r="M5" s="185">
        <v>0</v>
      </c>
      <c r="O5" s="168"/>
      <c r="P5" s="180">
        <v>-2.2597072759440985E-2</v>
      </c>
      <c r="Q5" s="181">
        <v>5.2502175346425151E-2</v>
      </c>
      <c r="R5" s="180">
        <v>-2.2597072759440985E-2</v>
      </c>
      <c r="S5" s="181">
        <v>0</v>
      </c>
      <c r="T5" s="180">
        <v>-2.2597072759440985E-2</v>
      </c>
      <c r="U5" s="181">
        <v>0</v>
      </c>
    </row>
    <row r="6" spans="1:29" x14ac:dyDescent="0.25">
      <c r="A6" s="188">
        <v>4.0955004587575124E-2</v>
      </c>
      <c r="B6" s="189">
        <v>5.4853426250895919E-2</v>
      </c>
      <c r="C6" s="188">
        <v>4.0955004587575124E-2</v>
      </c>
      <c r="D6" s="189">
        <v>0</v>
      </c>
      <c r="E6" s="188">
        <v>4.0955004587575124E-2</v>
      </c>
      <c r="F6" s="189">
        <v>0</v>
      </c>
      <c r="G6" s="168">
        <f t="shared" si="0"/>
        <v>0</v>
      </c>
      <c r="H6" s="184">
        <v>6.7513920758815668E-2</v>
      </c>
      <c r="I6" s="185">
        <v>5.4853426250895919E-2</v>
      </c>
      <c r="J6" s="184">
        <v>6.7513920758815668E-2</v>
      </c>
      <c r="K6" s="185">
        <v>0</v>
      </c>
      <c r="L6" s="184">
        <v>6.7513920758815668E-2</v>
      </c>
      <c r="M6" s="185">
        <v>0</v>
      </c>
      <c r="O6" s="168"/>
      <c r="P6" s="180">
        <v>8.4990777068462715E-3</v>
      </c>
      <c r="Q6" s="181">
        <v>5.4853426250895919E-2</v>
      </c>
      <c r="R6" s="180">
        <v>8.4990777068462715E-3</v>
      </c>
      <c r="S6" s="181">
        <v>0</v>
      </c>
      <c r="T6" s="180">
        <v>8.4990777068462715E-3</v>
      </c>
      <c r="U6" s="181">
        <v>0</v>
      </c>
    </row>
    <row r="7" spans="1:29" x14ac:dyDescent="0.25">
      <c r="A7" s="188">
        <v>-1.922864286151334E-2</v>
      </c>
      <c r="B7" s="189">
        <v>-2.2416511568585491E-2</v>
      </c>
      <c r="C7" s="188">
        <v>-1.922864286151334E-2</v>
      </c>
      <c r="D7" s="189">
        <v>0</v>
      </c>
      <c r="E7" s="188">
        <v>-1.922864286151334E-2</v>
      </c>
      <c r="F7" s="189">
        <v>0</v>
      </c>
      <c r="G7" s="168">
        <f t="shared" si="0"/>
        <v>0</v>
      </c>
      <c r="H7" s="184">
        <v>1.8776287593566796E-2</v>
      </c>
      <c r="I7" s="185">
        <v>-2.2416511568585491E-2</v>
      </c>
      <c r="J7" s="184">
        <v>1.8776287593566796E-2</v>
      </c>
      <c r="K7" s="185">
        <v>0</v>
      </c>
      <c r="L7" s="184">
        <v>1.8776287593566796E-2</v>
      </c>
      <c r="M7" s="185">
        <v>0</v>
      </c>
      <c r="O7" s="168"/>
      <c r="P7" s="180">
        <v>6.4205358162457388E-4</v>
      </c>
      <c r="Q7" s="181">
        <v>-2.2416511568585491E-2</v>
      </c>
      <c r="R7" s="180">
        <v>6.4205358162457388E-4</v>
      </c>
      <c r="S7" s="181">
        <v>0</v>
      </c>
      <c r="T7" s="180">
        <v>6.4205358162457388E-4</v>
      </c>
      <c r="U7" s="181">
        <v>0</v>
      </c>
    </row>
    <row r="8" spans="1:29" x14ac:dyDescent="0.25">
      <c r="A8" s="188">
        <v>-9.237614592678417E-2</v>
      </c>
      <c r="B8" s="189">
        <v>0.10065145885625368</v>
      </c>
      <c r="C8" s="188">
        <v>-9.237614592678417E-2</v>
      </c>
      <c r="D8" s="189">
        <v>0.10065145885625368</v>
      </c>
      <c r="E8" s="188">
        <v>-9.237614592678417E-2</v>
      </c>
      <c r="F8" s="189">
        <v>0</v>
      </c>
      <c r="G8" s="168">
        <f t="shared" si="0"/>
        <v>0</v>
      </c>
      <c r="H8" s="184">
        <v>-6.8828300808391595E-5</v>
      </c>
      <c r="I8" s="185">
        <v>0.10065145885625368</v>
      </c>
      <c r="J8" s="184">
        <v>-6.8828300808391595E-5</v>
      </c>
      <c r="K8" s="185">
        <v>0.10065145885625368</v>
      </c>
      <c r="L8" s="184">
        <v>-6.8828300808391595E-5</v>
      </c>
      <c r="M8" s="185">
        <v>0</v>
      </c>
      <c r="O8" s="168"/>
      <c r="P8" s="180">
        <v>-6.5261629964794877E-3</v>
      </c>
      <c r="Q8" s="181">
        <v>0.10065145885625368</v>
      </c>
      <c r="R8" s="180">
        <v>-6.5261629964794877E-3</v>
      </c>
      <c r="S8" s="181">
        <v>0.10065145885625368</v>
      </c>
      <c r="T8" s="180">
        <v>-6.5261629964794877E-3</v>
      </c>
      <c r="U8" s="181">
        <v>0</v>
      </c>
      <c r="Y8" s="43"/>
    </row>
    <row r="9" spans="1:29" x14ac:dyDescent="0.25">
      <c r="A9" s="188">
        <v>3.9506535661290053E-2</v>
      </c>
      <c r="B9" s="189">
        <v>-5.9167491094903518E-2</v>
      </c>
      <c r="C9" s="188">
        <v>3.9506535661290053E-2</v>
      </c>
      <c r="D9" s="189">
        <v>0</v>
      </c>
      <c r="E9" s="188">
        <v>3.9506535661290053E-2</v>
      </c>
      <c r="F9" s="189">
        <v>0</v>
      </c>
      <c r="G9" s="168">
        <f t="shared" si="0"/>
        <v>0</v>
      </c>
      <c r="H9" s="184">
        <v>2.0308798504774083E-2</v>
      </c>
      <c r="I9" s="185">
        <v>-5.9167491094903518E-2</v>
      </c>
      <c r="J9" s="184">
        <v>2.0308798504774083E-2</v>
      </c>
      <c r="K9" s="185">
        <v>0</v>
      </c>
      <c r="L9" s="184">
        <v>2.0308798504774083E-2</v>
      </c>
      <c r="M9" s="185">
        <v>0</v>
      </c>
      <c r="O9" s="168"/>
      <c r="P9" s="180">
        <v>2.8454990675791297E-2</v>
      </c>
      <c r="Q9" s="181">
        <v>-5.9167491094903518E-2</v>
      </c>
      <c r="R9" s="180">
        <v>2.8454990675791297E-2</v>
      </c>
      <c r="S9" s="181">
        <v>0</v>
      </c>
      <c r="T9" s="180">
        <v>2.8454990675791297E-2</v>
      </c>
      <c r="U9" s="181">
        <v>0</v>
      </c>
    </row>
    <row r="10" spans="1:29" x14ac:dyDescent="0.25">
      <c r="A10" s="188">
        <v>-4.5208452055871338E-2</v>
      </c>
      <c r="B10" s="189">
        <v>-1.2885677207109419E-3</v>
      </c>
      <c r="C10" s="188">
        <v>-4.5208452055871338E-2</v>
      </c>
      <c r="D10" s="189">
        <v>0</v>
      </c>
      <c r="E10" s="188">
        <v>-4.5208452055871338E-2</v>
      </c>
      <c r="F10" s="189">
        <v>0</v>
      </c>
      <c r="G10" s="168">
        <f t="shared" si="0"/>
        <v>0</v>
      </c>
      <c r="H10" s="184">
        <v>9.4024049050947835E-3</v>
      </c>
      <c r="I10" s="185">
        <v>-1.2885677207109419E-3</v>
      </c>
      <c r="J10" s="184">
        <v>9.4024049050947835E-3</v>
      </c>
      <c r="K10" s="185">
        <v>0</v>
      </c>
      <c r="L10" s="184">
        <v>9.4024049050947835E-3</v>
      </c>
      <c r="M10" s="185">
        <v>0</v>
      </c>
      <c r="O10" s="168"/>
      <c r="P10" s="180">
        <v>6.7954799410439868E-3</v>
      </c>
      <c r="Q10" s="181">
        <v>-1.2885677207109419E-3</v>
      </c>
      <c r="R10" s="180">
        <v>6.7954799410439868E-3</v>
      </c>
      <c r="S10" s="181">
        <v>0</v>
      </c>
      <c r="T10" s="180">
        <v>6.7954799410439868E-3</v>
      </c>
      <c r="U10" s="181">
        <v>0</v>
      </c>
    </row>
    <row r="11" spans="1:29" x14ac:dyDescent="0.25">
      <c r="A11" s="188">
        <v>-1.5212554644021881E-2</v>
      </c>
      <c r="B11" s="189">
        <v>4.8244238128849856E-2</v>
      </c>
      <c r="C11" s="188">
        <v>-1.5212554644021881E-2</v>
      </c>
      <c r="D11" s="189">
        <v>0</v>
      </c>
      <c r="E11" s="188">
        <v>-1.5212554644021881E-2</v>
      </c>
      <c r="F11" s="189">
        <v>0</v>
      </c>
      <c r="G11" s="168">
        <f t="shared" si="0"/>
        <v>0</v>
      </c>
      <c r="H11" s="184">
        <v>3.0117297213875908E-2</v>
      </c>
      <c r="I11" s="185">
        <v>4.8244238128849856E-2</v>
      </c>
      <c r="J11" s="184">
        <v>3.0117297213875908E-2</v>
      </c>
      <c r="K11" s="185">
        <v>0</v>
      </c>
      <c r="L11" s="184">
        <v>3.0117297213875908E-2</v>
      </c>
      <c r="M11" s="185">
        <v>0</v>
      </c>
      <c r="O11" s="168"/>
      <c r="P11" s="180">
        <v>3.1381027585977985E-3</v>
      </c>
      <c r="Q11" s="181">
        <v>4.8244238128849856E-2</v>
      </c>
      <c r="R11" s="180">
        <v>3.1381027585977985E-3</v>
      </c>
      <c r="S11" s="181">
        <v>0</v>
      </c>
      <c r="T11" s="180">
        <v>3.1381027585977985E-3</v>
      </c>
      <c r="U11" s="181">
        <v>0</v>
      </c>
    </row>
    <row r="12" spans="1:29" x14ac:dyDescent="0.25">
      <c r="A12" s="188">
        <v>-5.7401313779579882E-2</v>
      </c>
      <c r="B12" s="189">
        <v>-0.11473308398261095</v>
      </c>
      <c r="C12" s="188">
        <v>-5.7401313779579882E-2</v>
      </c>
      <c r="D12" s="189">
        <v>0</v>
      </c>
      <c r="E12" s="188">
        <v>-5.7401313779579882E-2</v>
      </c>
      <c r="F12" s="189">
        <v>-0.11473308398261095</v>
      </c>
      <c r="G12" s="168">
        <f t="shared" si="0"/>
        <v>1</v>
      </c>
      <c r="H12" s="184">
        <v>-5.2242627153239699E-2</v>
      </c>
      <c r="I12" s="185">
        <v>-0.11473308398261095</v>
      </c>
      <c r="J12" s="184">
        <v>-5.2242627153239699E-2</v>
      </c>
      <c r="K12" s="185">
        <v>0</v>
      </c>
      <c r="L12" s="184">
        <v>-5.2242627153239699E-2</v>
      </c>
      <c r="M12" s="185">
        <v>-0.11473308398261095</v>
      </c>
      <c r="O12" s="168"/>
      <c r="P12" s="180">
        <v>-7.9278232074938809E-2</v>
      </c>
      <c r="Q12" s="181">
        <v>-0.11473308398261095</v>
      </c>
      <c r="R12" s="180">
        <v>-7.9278232074938809E-2</v>
      </c>
      <c r="S12" s="181">
        <v>0</v>
      </c>
      <c r="T12" s="180">
        <v>-7.9278232074938809E-2</v>
      </c>
      <c r="U12" s="181">
        <v>-0.11473308398261095</v>
      </c>
    </row>
    <row r="13" spans="1:29" x14ac:dyDescent="0.25">
      <c r="A13" s="188">
        <v>9.7549275174089844E-2</v>
      </c>
      <c r="B13" s="189">
        <v>-0.24869302301805254</v>
      </c>
      <c r="C13" s="188">
        <v>9.7549275174089844E-2</v>
      </c>
      <c r="D13" s="189">
        <v>0</v>
      </c>
      <c r="E13" s="188">
        <v>9.7549275174089844E-2</v>
      </c>
      <c r="F13" s="189">
        <v>-0.24869302301805254</v>
      </c>
      <c r="G13" s="168">
        <f t="shared" si="0"/>
        <v>1</v>
      </c>
      <c r="H13" s="184">
        <v>-2.9023219790929256E-2</v>
      </c>
      <c r="I13" s="185">
        <v>-0.24869302301805254</v>
      </c>
      <c r="J13" s="184">
        <v>-2.9023219790929256E-2</v>
      </c>
      <c r="K13" s="185">
        <v>0</v>
      </c>
      <c r="L13" s="184">
        <v>-2.9023219790929256E-2</v>
      </c>
      <c r="M13" s="185">
        <v>-0.24869302301805254</v>
      </c>
      <c r="O13" s="168"/>
      <c r="P13" s="180">
        <v>1.3470046261583466E-2</v>
      </c>
      <c r="Q13" s="181">
        <v>-0.24869302301805254</v>
      </c>
      <c r="R13" s="180">
        <v>1.3470046261583466E-2</v>
      </c>
      <c r="S13" s="181">
        <v>0</v>
      </c>
      <c r="T13" s="180">
        <v>1.3470046261583466E-2</v>
      </c>
      <c r="U13" s="181">
        <v>-0.24869302301805254</v>
      </c>
    </row>
    <row r="14" spans="1:29" x14ac:dyDescent="0.25">
      <c r="A14" s="188">
        <v>-6.7952608882113713E-2</v>
      </c>
      <c r="B14" s="189">
        <v>-0.12090492705760339</v>
      </c>
      <c r="C14" s="188">
        <v>-6.7952608882113713E-2</v>
      </c>
      <c r="D14" s="189">
        <v>0</v>
      </c>
      <c r="E14" s="188">
        <v>-6.7952608882113713E-2</v>
      </c>
      <c r="F14" s="189">
        <v>-0.12090492705760339</v>
      </c>
      <c r="G14" s="168">
        <f t="shared" si="0"/>
        <v>1</v>
      </c>
      <c r="H14" s="184">
        <v>-7.7782139860521377E-2</v>
      </c>
      <c r="I14" s="185">
        <v>-0.12090492705760339</v>
      </c>
      <c r="J14" s="184">
        <v>-7.7782139860521377E-2</v>
      </c>
      <c r="K14" s="185">
        <v>0</v>
      </c>
      <c r="L14" s="184">
        <v>-7.7782139860521377E-2</v>
      </c>
      <c r="M14" s="185">
        <v>-0.12090492705760339</v>
      </c>
      <c r="O14" s="168"/>
      <c r="P14" s="180">
        <v>-7.4077563969482868E-2</v>
      </c>
      <c r="Q14" s="181">
        <v>-0.12090492705760339</v>
      </c>
      <c r="R14" s="180">
        <v>-7.4077563969482868E-2</v>
      </c>
      <c r="S14" s="181">
        <v>0</v>
      </c>
      <c r="T14" s="180">
        <v>-7.4077563969482868E-2</v>
      </c>
      <c r="U14" s="181">
        <v>-0.12090492705760339</v>
      </c>
    </row>
    <row r="15" spans="1:29" x14ac:dyDescent="0.25">
      <c r="A15" s="188">
        <v>0.13423148906908311</v>
      </c>
      <c r="B15" s="189">
        <v>0.17554036244624135</v>
      </c>
      <c r="C15" s="188">
        <v>0.13423148906908311</v>
      </c>
      <c r="D15" s="189">
        <v>0.17554036244624135</v>
      </c>
      <c r="E15" s="188">
        <v>0.13423148906908311</v>
      </c>
      <c r="F15" s="189">
        <v>0</v>
      </c>
      <c r="G15" s="168">
        <f t="shared" si="0"/>
        <v>0</v>
      </c>
      <c r="H15" s="184">
        <v>4.4094647860434481E-2</v>
      </c>
      <c r="I15" s="185">
        <v>0.17554036244624135</v>
      </c>
      <c r="J15" s="184">
        <v>4.4094647860434481E-2</v>
      </c>
      <c r="K15" s="185">
        <v>0.17554036244624135</v>
      </c>
      <c r="L15" s="184">
        <v>4.4094647860434481E-2</v>
      </c>
      <c r="M15" s="185">
        <v>0</v>
      </c>
      <c r="O15" s="168"/>
      <c r="P15" s="180">
        <v>7.4841618889427891E-2</v>
      </c>
      <c r="Q15" s="181">
        <v>0.17554036244624135</v>
      </c>
      <c r="R15" s="180">
        <v>7.4841618889427891E-2</v>
      </c>
      <c r="S15" s="181">
        <v>0.17554036244624135</v>
      </c>
      <c r="T15" s="180">
        <v>7.4841618889427891E-2</v>
      </c>
      <c r="U15" s="181">
        <v>0</v>
      </c>
    </row>
    <row r="16" spans="1:29" x14ac:dyDescent="0.25">
      <c r="A16" s="188">
        <v>2.5951624239015775E-2</v>
      </c>
      <c r="B16" s="189">
        <v>6.1815911336813002E-2</v>
      </c>
      <c r="C16" s="188">
        <v>2.5951624239015775E-2</v>
      </c>
      <c r="D16" s="189">
        <v>0</v>
      </c>
      <c r="E16" s="188">
        <v>2.5951624239015775E-2</v>
      </c>
      <c r="F16" s="189">
        <v>0</v>
      </c>
      <c r="G16" s="168">
        <f t="shared" si="0"/>
        <v>0</v>
      </c>
      <c r="H16" s="184">
        <v>3.4934468457509749E-2</v>
      </c>
      <c r="I16" s="185">
        <v>6.1815911336813002E-2</v>
      </c>
      <c r="J16" s="184">
        <v>3.4934468457509749E-2</v>
      </c>
      <c r="K16" s="185">
        <v>0</v>
      </c>
      <c r="L16" s="184">
        <v>3.4934468457509749E-2</v>
      </c>
      <c r="M16" s="185">
        <v>0</v>
      </c>
      <c r="O16" s="168"/>
      <c r="P16" s="180">
        <v>2.5385867738084031E-2</v>
      </c>
      <c r="Q16" s="181">
        <v>6.1815911336813002E-2</v>
      </c>
      <c r="R16" s="180">
        <v>2.5385867738084031E-2</v>
      </c>
      <c r="S16" s="181">
        <v>0</v>
      </c>
      <c r="T16" s="180">
        <v>2.5385867738084031E-2</v>
      </c>
      <c r="U16" s="181">
        <v>0</v>
      </c>
      <c r="Y16" s="59"/>
      <c r="Z16" s="59"/>
      <c r="AA16" s="59"/>
      <c r="AB16" s="59"/>
      <c r="AC16" s="59"/>
    </row>
    <row r="17" spans="1:32" x14ac:dyDescent="0.25">
      <c r="A17" s="188">
        <v>2.7644226773779106E-3</v>
      </c>
      <c r="B17" s="189">
        <v>4.9771689938418774E-2</v>
      </c>
      <c r="C17" s="188">
        <v>2.7644226773779106E-3</v>
      </c>
      <c r="D17" s="189">
        <v>0</v>
      </c>
      <c r="E17" s="188">
        <v>2.7644226773779106E-3</v>
      </c>
      <c r="F17" s="189">
        <v>0</v>
      </c>
      <c r="G17" s="168">
        <f t="shared" si="0"/>
        <v>0</v>
      </c>
      <c r="H17" s="184">
        <v>-4.8075371876849361E-4</v>
      </c>
      <c r="I17" s="185">
        <v>4.9771689938418774E-2</v>
      </c>
      <c r="J17" s="184">
        <v>-4.8075371876849361E-4</v>
      </c>
      <c r="K17" s="185">
        <v>0</v>
      </c>
      <c r="L17" s="184">
        <v>-4.8075371876849361E-4</v>
      </c>
      <c r="M17" s="185">
        <v>0</v>
      </c>
      <c r="O17" s="168"/>
      <c r="P17" s="180">
        <v>1.1751677029010716E-2</v>
      </c>
      <c r="Q17" s="181">
        <v>4.9771689938418774E-2</v>
      </c>
      <c r="R17" s="180">
        <v>1.1751677029010716E-2</v>
      </c>
      <c r="S17" s="181">
        <v>0</v>
      </c>
      <c r="T17" s="180">
        <v>1.1751677029010716E-2</v>
      </c>
      <c r="U17" s="181">
        <v>0</v>
      </c>
    </row>
    <row r="18" spans="1:32" x14ac:dyDescent="0.25">
      <c r="A18" s="188">
        <v>3.7713144118993125E-2</v>
      </c>
      <c r="B18" s="189">
        <v>6.0800666101807344E-2</v>
      </c>
      <c r="C18" s="188">
        <v>3.7713144118993125E-2</v>
      </c>
      <c r="D18" s="189">
        <v>0</v>
      </c>
      <c r="E18" s="188">
        <v>3.7713144118993125E-2</v>
      </c>
      <c r="F18" s="189">
        <v>0</v>
      </c>
      <c r="G18" s="168">
        <f t="shared" si="0"/>
        <v>0</v>
      </c>
      <c r="H18" s="184">
        <v>1.7722825351876432E-2</v>
      </c>
      <c r="I18" s="185">
        <v>6.0800666101807344E-2</v>
      </c>
      <c r="J18" s="184">
        <v>1.7722825351876432E-2</v>
      </c>
      <c r="K18" s="185">
        <v>0</v>
      </c>
      <c r="L18" s="184">
        <v>1.7722825351876432E-2</v>
      </c>
      <c r="M18" s="185">
        <v>0</v>
      </c>
      <c r="O18" s="168"/>
      <c r="P18" s="180">
        <v>3.2257389541511645E-2</v>
      </c>
      <c r="Q18" s="181">
        <v>6.0800666101807344E-2</v>
      </c>
      <c r="R18" s="180">
        <v>3.2257389541511645E-2</v>
      </c>
      <c r="S18" s="181">
        <v>0</v>
      </c>
      <c r="T18" s="180">
        <v>3.2257389541511645E-2</v>
      </c>
      <c r="U18" s="181">
        <v>0</v>
      </c>
    </row>
    <row r="19" spans="1:32" x14ac:dyDescent="0.25">
      <c r="A19" s="188">
        <v>-1.4342022757022226E-2</v>
      </c>
      <c r="B19" s="189">
        <v>-0.17779418976022943</v>
      </c>
      <c r="C19" s="188">
        <v>-1.4342022757022226E-2</v>
      </c>
      <c r="D19" s="189">
        <v>0</v>
      </c>
      <c r="E19" s="188">
        <v>-1.4342022757022226E-2</v>
      </c>
      <c r="F19" s="189">
        <v>-0.17779418976022943</v>
      </c>
      <c r="G19" s="168">
        <f t="shared" si="0"/>
        <v>1</v>
      </c>
      <c r="H19" s="184">
        <v>-2.7492902873067371E-2</v>
      </c>
      <c r="I19" s="185">
        <v>-0.17779418976022943</v>
      </c>
      <c r="J19" s="184">
        <v>-2.7492902873067371E-2</v>
      </c>
      <c r="K19" s="185">
        <v>0</v>
      </c>
      <c r="L19" s="184">
        <v>-2.7492902873067371E-2</v>
      </c>
      <c r="M19" s="185">
        <v>-0.17779418976022943</v>
      </c>
      <c r="O19" s="168"/>
      <c r="P19" s="180">
        <v>-6.1577894111541104E-2</v>
      </c>
      <c r="Q19" s="181">
        <v>-0.17779418976022943</v>
      </c>
      <c r="R19" s="180">
        <v>-6.1577894111541104E-2</v>
      </c>
      <c r="S19" s="181">
        <v>0</v>
      </c>
      <c r="T19" s="180">
        <v>-6.1577894111541104E-2</v>
      </c>
      <c r="U19" s="181">
        <v>-0.17779418976022943</v>
      </c>
    </row>
    <row r="20" spans="1:32" x14ac:dyDescent="0.25">
      <c r="A20" s="188">
        <v>6.7158857782547182E-2</v>
      </c>
      <c r="B20" s="189">
        <v>8.5062438543849039E-2</v>
      </c>
      <c r="C20" s="188">
        <v>6.7158857782547182E-2</v>
      </c>
      <c r="D20" s="189">
        <v>8.5062438543849039E-2</v>
      </c>
      <c r="E20" s="188">
        <v>6.7158857782547182E-2</v>
      </c>
      <c r="F20" s="189">
        <v>0</v>
      </c>
      <c r="G20" s="168">
        <f t="shared" si="0"/>
        <v>0</v>
      </c>
      <c r="H20" s="184">
        <v>1.0956679520333029E-2</v>
      </c>
      <c r="I20" s="185">
        <v>8.5062438543849039E-2</v>
      </c>
      <c r="J20" s="184">
        <v>1.0956679520333029E-2</v>
      </c>
      <c r="K20" s="185">
        <v>8.5062438543849039E-2</v>
      </c>
      <c r="L20" s="184">
        <v>1.0956679520333029E-2</v>
      </c>
      <c r="M20" s="185">
        <v>0</v>
      </c>
      <c r="O20" s="168"/>
      <c r="P20" s="180">
        <v>6.2647290437403885E-2</v>
      </c>
      <c r="Q20" s="181">
        <v>8.5062438543849039E-2</v>
      </c>
      <c r="R20" s="180">
        <v>6.2647290437403885E-2</v>
      </c>
      <c r="S20" s="181">
        <v>8.5062438543849039E-2</v>
      </c>
      <c r="T20" s="180">
        <v>6.2647290437403885E-2</v>
      </c>
      <c r="U20" s="181">
        <v>0</v>
      </c>
    </row>
    <row r="21" spans="1:32" x14ac:dyDescent="0.25">
      <c r="A21" s="188">
        <v>7.2540904561901268E-3</v>
      </c>
      <c r="B21" s="189">
        <v>5.6492489537774805E-3</v>
      </c>
      <c r="C21" s="188">
        <v>7.2540904561901268E-3</v>
      </c>
      <c r="D21" s="189">
        <v>0</v>
      </c>
      <c r="E21" s="188">
        <v>7.2540904561901268E-3</v>
      </c>
      <c r="F21" s="189">
        <v>0</v>
      </c>
      <c r="G21" s="168">
        <f t="shared" si="0"/>
        <v>0</v>
      </c>
      <c r="H21" s="184">
        <v>-3.4452550442049656E-3</v>
      </c>
      <c r="I21" s="185">
        <v>5.6492489537774805E-3</v>
      </c>
      <c r="J21" s="184">
        <v>-3.4452550442049656E-3</v>
      </c>
      <c r="K21" s="185">
        <v>0</v>
      </c>
      <c r="L21" s="184">
        <v>-3.4452550442049656E-3</v>
      </c>
      <c r="M21" s="185">
        <v>0</v>
      </c>
      <c r="O21" s="168"/>
      <c r="P21" s="180">
        <v>2.0947691988745755E-3</v>
      </c>
      <c r="Q21" s="181">
        <v>5.6492489537774805E-3</v>
      </c>
      <c r="R21" s="180">
        <v>2.0947691988745755E-3</v>
      </c>
      <c r="S21" s="181">
        <v>0</v>
      </c>
      <c r="T21" s="180">
        <v>2.0947691988745755E-3</v>
      </c>
      <c r="U21" s="181">
        <v>0</v>
      </c>
      <c r="Y21" s="59"/>
      <c r="Z21" s="59"/>
      <c r="AA21" s="59"/>
      <c r="AB21" s="59"/>
      <c r="AC21" s="59"/>
      <c r="AD21" s="59"/>
      <c r="AE21" s="59"/>
      <c r="AF21" s="59"/>
    </row>
    <row r="22" spans="1:32" x14ac:dyDescent="0.25">
      <c r="A22" s="188">
        <v>1.9328528140626227E-2</v>
      </c>
      <c r="B22" s="189">
        <v>-6.1243625240718552E-2</v>
      </c>
      <c r="C22" s="188">
        <v>1.9328528140626227E-2</v>
      </c>
      <c r="D22" s="189">
        <v>0</v>
      </c>
      <c r="E22" s="188">
        <v>1.9328528140626227E-2</v>
      </c>
      <c r="F22" s="189">
        <v>0</v>
      </c>
      <c r="G22" s="168">
        <f t="shared" si="0"/>
        <v>0</v>
      </c>
      <c r="H22" s="184">
        <v>5.147932734798074E-3</v>
      </c>
      <c r="I22" s="185">
        <v>-6.1243625240718552E-2</v>
      </c>
      <c r="J22" s="184">
        <v>5.147932734798074E-3</v>
      </c>
      <c r="K22" s="185">
        <v>0</v>
      </c>
      <c r="L22" s="184">
        <v>5.147932734798074E-3</v>
      </c>
      <c r="M22" s="185">
        <v>0</v>
      </c>
      <c r="O22" s="168"/>
      <c r="P22" s="180">
        <v>-2.4507759909964514E-2</v>
      </c>
      <c r="Q22" s="181">
        <v>-6.1243625240718552E-2</v>
      </c>
      <c r="R22" s="180">
        <v>-2.4507759909964514E-2</v>
      </c>
      <c r="S22" s="181">
        <v>0</v>
      </c>
      <c r="T22" s="180">
        <v>-2.4507759909964514E-2</v>
      </c>
      <c r="U22" s="181">
        <v>0</v>
      </c>
    </row>
    <row r="23" spans="1:32" x14ac:dyDescent="0.25">
      <c r="A23" s="188">
        <v>-2.8921143644318262E-3</v>
      </c>
      <c r="B23" s="189">
        <v>-1.8870212764955339E-2</v>
      </c>
      <c r="C23" s="188">
        <v>-2.8921143644318262E-3</v>
      </c>
      <c r="D23" s="189">
        <v>0</v>
      </c>
      <c r="E23" s="188">
        <v>-2.8921143644318262E-3</v>
      </c>
      <c r="F23" s="189">
        <v>0</v>
      </c>
      <c r="G23" s="168">
        <f t="shared" si="0"/>
        <v>0</v>
      </c>
      <c r="H23" s="184">
        <v>2.3395112789077775E-2</v>
      </c>
      <c r="I23" s="185">
        <v>-1.8870212764955339E-2</v>
      </c>
      <c r="J23" s="184">
        <v>2.3395112789077775E-2</v>
      </c>
      <c r="K23" s="185">
        <v>0</v>
      </c>
      <c r="L23" s="184">
        <v>2.3395112789077775E-2</v>
      </c>
      <c r="M23" s="185">
        <v>0</v>
      </c>
      <c r="O23" s="168"/>
      <c r="P23" s="180">
        <v>2.0240390230125586E-2</v>
      </c>
      <c r="Q23" s="181">
        <v>-1.8870212764955339E-2</v>
      </c>
      <c r="R23" s="180">
        <v>2.0240390230125586E-2</v>
      </c>
      <c r="S23" s="181">
        <v>0</v>
      </c>
      <c r="T23" s="180">
        <v>2.0240390230125586E-2</v>
      </c>
      <c r="U23" s="181">
        <v>0</v>
      </c>
    </row>
    <row r="24" spans="1:32" x14ac:dyDescent="0.25">
      <c r="A24" s="188">
        <v>-1.9368443316986315E-2</v>
      </c>
      <c r="B24" s="189">
        <v>-1.6658958040549222E-3</v>
      </c>
      <c r="C24" s="188">
        <v>-1.9368443316986315E-2</v>
      </c>
      <c r="D24" s="189">
        <v>0</v>
      </c>
      <c r="E24" s="188">
        <v>-1.9368443316986315E-2</v>
      </c>
      <c r="F24" s="189">
        <v>0</v>
      </c>
      <c r="G24" s="168">
        <f t="shared" si="0"/>
        <v>0</v>
      </c>
      <c r="H24" s="184">
        <v>1.5900224644118468E-2</v>
      </c>
      <c r="I24" s="185">
        <v>-1.6658958040549222E-3</v>
      </c>
      <c r="J24" s="184">
        <v>1.5900224644118468E-2</v>
      </c>
      <c r="K24" s="185">
        <v>0</v>
      </c>
      <c r="L24" s="184">
        <v>1.5900224644118468E-2</v>
      </c>
      <c r="M24" s="185">
        <v>0</v>
      </c>
      <c r="O24" s="168"/>
      <c r="P24" s="180">
        <v>2.6092362481992884E-2</v>
      </c>
      <c r="Q24" s="181">
        <v>-1.6658958040549222E-3</v>
      </c>
      <c r="R24" s="180">
        <v>2.6092362481992884E-2</v>
      </c>
      <c r="S24" s="181">
        <v>0</v>
      </c>
      <c r="T24" s="180">
        <v>2.6092362481992884E-2</v>
      </c>
      <c r="U24" s="181">
        <v>0</v>
      </c>
    </row>
    <row r="25" spans="1:32" x14ac:dyDescent="0.25">
      <c r="A25" s="188">
        <v>2.8688600186945089E-2</v>
      </c>
      <c r="B25" s="189">
        <v>2.1805719694480825E-2</v>
      </c>
      <c r="C25" s="188">
        <v>2.8688600186945089E-2</v>
      </c>
      <c r="D25" s="189">
        <v>0</v>
      </c>
      <c r="E25" s="188">
        <v>2.8688600186945089E-2</v>
      </c>
      <c r="F25" s="189">
        <v>0</v>
      </c>
      <c r="G25" s="168">
        <f t="shared" si="0"/>
        <v>0</v>
      </c>
      <c r="H25" s="184">
        <v>9.0640320852588552E-3</v>
      </c>
      <c r="I25" s="185">
        <v>2.1805719694480825E-2</v>
      </c>
      <c r="J25" s="184">
        <v>9.0640320852588552E-3</v>
      </c>
      <c r="K25" s="185">
        <v>0</v>
      </c>
      <c r="L25" s="184">
        <v>9.0640320852588552E-3</v>
      </c>
      <c r="M25" s="185">
        <v>0</v>
      </c>
      <c r="O25" s="168"/>
      <c r="P25" s="180">
        <v>2.3365618876307982E-2</v>
      </c>
      <c r="Q25" s="181">
        <v>2.1805719694480825E-2</v>
      </c>
      <c r="R25" s="180">
        <v>2.3365618876307982E-2</v>
      </c>
      <c r="S25" s="181">
        <v>0</v>
      </c>
      <c r="T25" s="180">
        <v>2.3365618876307982E-2</v>
      </c>
      <c r="U25" s="181">
        <v>0</v>
      </c>
      <c r="AB25" s="52"/>
    </row>
    <row r="26" spans="1:32" x14ac:dyDescent="0.25">
      <c r="A26" s="188">
        <v>7.059621555214339E-2</v>
      </c>
      <c r="B26" s="189">
        <v>0.10176515306609211</v>
      </c>
      <c r="C26" s="188">
        <v>7.059621555214339E-2</v>
      </c>
      <c r="D26" s="189">
        <v>0.10176515306609211</v>
      </c>
      <c r="E26" s="188">
        <v>7.059621555214339E-2</v>
      </c>
      <c r="F26" s="189">
        <v>0</v>
      </c>
      <c r="G26" s="168">
        <f t="shared" si="0"/>
        <v>0</v>
      </c>
      <c r="H26" s="184">
        <v>3.0757686818722769E-2</v>
      </c>
      <c r="I26" s="185">
        <v>0.10176515306609211</v>
      </c>
      <c r="J26" s="184">
        <v>3.0757686818722769E-2</v>
      </c>
      <c r="K26" s="185">
        <v>0.10176515306609211</v>
      </c>
      <c r="L26" s="184">
        <v>3.0757686818722769E-2</v>
      </c>
      <c r="M26" s="185">
        <v>0</v>
      </c>
      <c r="O26" s="168"/>
      <c r="P26" s="180">
        <v>3.3697854233685862E-2</v>
      </c>
      <c r="Q26" s="181">
        <v>0.10176515306609211</v>
      </c>
      <c r="R26" s="180">
        <v>3.3697854233685862E-2</v>
      </c>
      <c r="S26" s="181">
        <v>0.10176515306609211</v>
      </c>
      <c r="T26" s="180">
        <v>3.3697854233685862E-2</v>
      </c>
      <c r="U26" s="181">
        <v>0</v>
      </c>
      <c r="AB26" s="52"/>
    </row>
    <row r="27" spans="1:32" x14ac:dyDescent="0.25">
      <c r="A27" s="188">
        <v>3.4751049366793331E-2</v>
      </c>
      <c r="B27" s="189">
        <v>-0.16943830227944504</v>
      </c>
      <c r="C27" s="188">
        <v>3.4751049366793331E-2</v>
      </c>
      <c r="D27" s="189">
        <v>0</v>
      </c>
      <c r="E27" s="188">
        <v>3.4751049366793331E-2</v>
      </c>
      <c r="F27" s="189">
        <v>-0.16943830227944504</v>
      </c>
      <c r="G27" s="168">
        <f t="shared" si="0"/>
        <v>1</v>
      </c>
      <c r="H27" s="184">
        <v>-1.8854175199466125E-2</v>
      </c>
      <c r="I27" s="185">
        <v>-0.16943830227944504</v>
      </c>
      <c r="J27" s="184">
        <v>-1.8854175199466125E-2</v>
      </c>
      <c r="K27" s="185">
        <v>0</v>
      </c>
      <c r="L27" s="184">
        <v>-1.8854175199466125E-2</v>
      </c>
      <c r="M27" s="185">
        <v>-0.16943830227944504</v>
      </c>
      <c r="O27" s="168"/>
      <c r="P27" s="180">
        <v>-1.1973445992363262E-2</v>
      </c>
      <c r="Q27" s="181">
        <v>-0.16943830227944504</v>
      </c>
      <c r="R27" s="180">
        <v>-1.1973445992363262E-2</v>
      </c>
      <c r="S27" s="181">
        <v>0</v>
      </c>
      <c r="T27" s="180">
        <v>-1.1973445992363262E-2</v>
      </c>
      <c r="U27" s="181">
        <v>-0.16943830227944504</v>
      </c>
      <c r="AB27" s="52"/>
    </row>
    <row r="28" spans="1:32" x14ac:dyDescent="0.25">
      <c r="A28" s="188">
        <v>2.2450191660629355E-2</v>
      </c>
      <c r="B28" s="189">
        <v>-0.14143129462726226</v>
      </c>
      <c r="C28" s="188">
        <v>2.2450191660629355E-2</v>
      </c>
      <c r="D28" s="189">
        <v>0</v>
      </c>
      <c r="E28" s="188">
        <v>2.2450191660629355E-2</v>
      </c>
      <c r="F28" s="189">
        <v>-0.14143129462726226</v>
      </c>
      <c r="G28" s="168">
        <f t="shared" si="0"/>
        <v>1</v>
      </c>
      <c r="H28" s="184">
        <v>-9.5048757718770874E-2</v>
      </c>
      <c r="I28" s="185">
        <v>-0.14143129462726226</v>
      </c>
      <c r="J28" s="184">
        <v>-9.5048757718770874E-2</v>
      </c>
      <c r="K28" s="185">
        <v>0</v>
      </c>
      <c r="L28" s="184">
        <v>-9.5048757718770874E-2</v>
      </c>
      <c r="M28" s="185">
        <v>-0.14143129462726226</v>
      </c>
      <c r="O28" s="168"/>
      <c r="P28" s="180">
        <v>-8.4751781366116122E-2</v>
      </c>
      <c r="Q28" s="181">
        <v>-0.14143129462726226</v>
      </c>
      <c r="R28" s="180">
        <v>-8.4751781366116122E-2</v>
      </c>
      <c r="S28" s="181">
        <v>0</v>
      </c>
      <c r="T28" s="180">
        <v>-8.4751781366116122E-2</v>
      </c>
      <c r="U28" s="181">
        <v>-0.14143129462726226</v>
      </c>
    </row>
    <row r="29" spans="1:32" x14ac:dyDescent="0.25">
      <c r="A29" s="188">
        <v>-0.25699801761640134</v>
      </c>
      <c r="B29" s="189">
        <v>-0.78186608327241736</v>
      </c>
      <c r="C29" s="188">
        <v>-0.25699801761640134</v>
      </c>
      <c r="D29" s="189">
        <v>0</v>
      </c>
      <c r="E29" s="188">
        <v>-0.25699801761640134</v>
      </c>
      <c r="F29" s="189">
        <v>-0.78186608327241736</v>
      </c>
      <c r="G29" s="168">
        <f t="shared" si="0"/>
        <v>1</v>
      </c>
      <c r="H29" s="184">
        <v>-0.16807450571833285</v>
      </c>
      <c r="I29" s="185">
        <v>-0.78186608327241736</v>
      </c>
      <c r="J29" s="184">
        <v>-0.16807450571833285</v>
      </c>
      <c r="K29" s="185">
        <v>0</v>
      </c>
      <c r="L29" s="184">
        <v>-0.16807450571833285</v>
      </c>
      <c r="M29" s="185">
        <v>-0.78186608327241736</v>
      </c>
      <c r="O29" s="168"/>
      <c r="P29" s="180">
        <v>-0.14510493127245661</v>
      </c>
      <c r="Q29" s="181">
        <v>-0.78186608327241736</v>
      </c>
      <c r="R29" s="180">
        <v>-0.14510493127245661</v>
      </c>
      <c r="S29" s="181">
        <v>0</v>
      </c>
      <c r="T29" s="180">
        <v>-0.14510493127245661</v>
      </c>
      <c r="U29" s="181">
        <v>-0.78186608327241736</v>
      </c>
    </row>
    <row r="30" spans="1:32" x14ac:dyDescent="0.25">
      <c r="A30" s="188">
        <v>0.11146561080599381</v>
      </c>
      <c r="B30" s="189">
        <v>-8.346653102309004E-2</v>
      </c>
      <c r="C30" s="188">
        <v>0.11146561080599381</v>
      </c>
      <c r="D30" s="189">
        <v>0</v>
      </c>
      <c r="E30" s="188">
        <v>0.11146561080599381</v>
      </c>
      <c r="F30" s="189">
        <v>-8.346653102309004E-2</v>
      </c>
      <c r="G30" s="168">
        <f t="shared" si="0"/>
        <v>1</v>
      </c>
      <c r="H30" s="184">
        <v>9.638410321505983E-2</v>
      </c>
      <c r="I30" s="185">
        <v>-8.346653102309004E-2</v>
      </c>
      <c r="J30" s="184">
        <v>9.638410321505983E-2</v>
      </c>
      <c r="K30" s="185">
        <v>0</v>
      </c>
      <c r="L30" s="184">
        <v>9.638410321505983E-2</v>
      </c>
      <c r="M30" s="185">
        <v>-8.346653102309004E-2</v>
      </c>
      <c r="O30" s="168"/>
      <c r="P30" s="180">
        <v>0.10168183343478676</v>
      </c>
      <c r="Q30" s="181">
        <v>-8.346653102309004E-2</v>
      </c>
      <c r="R30" s="180">
        <v>0.10168183343478676</v>
      </c>
      <c r="S30" s="181">
        <v>0</v>
      </c>
      <c r="T30" s="180">
        <v>0.10168183343478676</v>
      </c>
      <c r="U30" s="181">
        <v>-8.346653102309004E-2</v>
      </c>
      <c r="Y30" s="59"/>
      <c r="Z30" s="59"/>
      <c r="AA30" s="59"/>
    </row>
    <row r="31" spans="1:32" x14ac:dyDescent="0.25">
      <c r="A31" s="188">
        <v>9.9822756037902929E-2</v>
      </c>
      <c r="B31" s="189">
        <v>0.63326869751018822</v>
      </c>
      <c r="C31" s="188">
        <v>9.9822756037902929E-2</v>
      </c>
      <c r="D31" s="189">
        <v>0.63326869751018822</v>
      </c>
      <c r="E31" s="188">
        <v>9.9822756037902929E-2</v>
      </c>
      <c r="F31" s="189">
        <v>0</v>
      </c>
      <c r="G31" s="168">
        <f t="shared" si="0"/>
        <v>0</v>
      </c>
      <c r="H31" s="184">
        <v>3.3230336702190451E-2</v>
      </c>
      <c r="I31" s="185">
        <v>0.63326869751018822</v>
      </c>
      <c r="J31" s="184">
        <v>3.3230336702190451E-2</v>
      </c>
      <c r="K31" s="185">
        <v>0.63326869751018822</v>
      </c>
      <c r="L31" s="184">
        <v>3.3230336702190451E-2</v>
      </c>
      <c r="M31" s="185">
        <v>0</v>
      </c>
      <c r="O31" s="168"/>
      <c r="P31" s="180">
        <v>4.2646238662322838E-2</v>
      </c>
      <c r="Q31" s="181">
        <v>0.63326869751018822</v>
      </c>
      <c r="R31" s="180">
        <v>4.2646238662322838E-2</v>
      </c>
      <c r="S31" s="181">
        <v>0.63326869751018822</v>
      </c>
      <c r="T31" s="180">
        <v>4.2646238662322838E-2</v>
      </c>
      <c r="U31" s="181">
        <v>0</v>
      </c>
    </row>
    <row r="32" spans="1:32" x14ac:dyDescent="0.25">
      <c r="A32" s="188">
        <v>5.1474363126668157E-2</v>
      </c>
      <c r="B32" s="189">
        <v>0.10120990193151325</v>
      </c>
      <c r="C32" s="188">
        <v>5.1474363126668157E-2</v>
      </c>
      <c r="D32" s="189">
        <v>0.10120990193151325</v>
      </c>
      <c r="E32" s="188">
        <v>5.1474363126668157E-2</v>
      </c>
      <c r="F32" s="189">
        <v>0</v>
      </c>
      <c r="G32" s="168">
        <f t="shared" si="0"/>
        <v>0</v>
      </c>
      <c r="H32" s="184">
        <v>2.1968210874528898E-3</v>
      </c>
      <c r="I32" s="185">
        <v>0.10120990193151325</v>
      </c>
      <c r="J32" s="184">
        <v>2.1968210874528898E-3</v>
      </c>
      <c r="K32" s="185">
        <v>0.10120990193151325</v>
      </c>
      <c r="L32" s="184">
        <v>2.1968210874528898E-3</v>
      </c>
      <c r="M32" s="185">
        <v>0</v>
      </c>
      <c r="O32" s="168"/>
      <c r="P32" s="180">
        <v>3.1350104771571796E-2</v>
      </c>
      <c r="Q32" s="181">
        <v>0.10120990193151325</v>
      </c>
      <c r="R32" s="180">
        <v>3.1350104771571796E-2</v>
      </c>
      <c r="S32" s="181">
        <v>0.10120990193151325</v>
      </c>
      <c r="T32" s="180">
        <v>3.1350104771571796E-2</v>
      </c>
      <c r="U32" s="181">
        <v>0</v>
      </c>
    </row>
    <row r="33" spans="1:21" x14ac:dyDescent="0.25">
      <c r="A33" s="188">
        <v>0.14608340188800231</v>
      </c>
      <c r="B33" s="189">
        <v>2.1414094503816355E-2</v>
      </c>
      <c r="C33" s="188">
        <v>0.14608340188800231</v>
      </c>
      <c r="D33" s="189">
        <v>0</v>
      </c>
      <c r="E33" s="188">
        <v>0.14608340188800231</v>
      </c>
      <c r="F33" s="189">
        <v>0</v>
      </c>
      <c r="G33" s="168">
        <f t="shared" si="0"/>
        <v>0</v>
      </c>
      <c r="H33" s="184">
        <v>3.8640883240968496E-2</v>
      </c>
      <c r="I33" s="185">
        <v>2.1414094503816355E-2</v>
      </c>
      <c r="J33" s="184">
        <v>3.8640883240968496E-2</v>
      </c>
      <c r="K33" s="185">
        <v>0</v>
      </c>
      <c r="L33" s="184">
        <v>3.8640883240968496E-2</v>
      </c>
      <c r="M33" s="185">
        <v>0</v>
      </c>
      <c r="O33" s="168"/>
      <c r="P33" s="180">
        <v>5.1437124477785048E-2</v>
      </c>
      <c r="Q33" s="181">
        <v>2.1414094503816355E-2</v>
      </c>
      <c r="R33" s="180">
        <v>5.1437124477785048E-2</v>
      </c>
      <c r="S33" s="181">
        <v>0</v>
      </c>
      <c r="T33" s="180">
        <v>5.1437124477785048E-2</v>
      </c>
      <c r="U33" s="181">
        <v>0</v>
      </c>
    </row>
    <row r="34" spans="1:21" x14ac:dyDescent="0.25">
      <c r="A34" s="188">
        <v>0.17382360903933719</v>
      </c>
      <c r="B34" s="189">
        <v>6.0214004418085998E-2</v>
      </c>
      <c r="C34" s="188">
        <v>0.17382360903933719</v>
      </c>
      <c r="D34" s="189">
        <v>0</v>
      </c>
      <c r="E34" s="188">
        <v>0.17382360903933719</v>
      </c>
      <c r="F34" s="189">
        <v>0</v>
      </c>
      <c r="G34" s="168">
        <f t="shared" si="0"/>
        <v>0</v>
      </c>
      <c r="H34" s="184">
        <v>4.0572215678982483E-2</v>
      </c>
      <c r="I34" s="185">
        <v>6.0214004418085998E-2</v>
      </c>
      <c r="J34" s="184">
        <v>4.0572215678982483E-2</v>
      </c>
      <c r="K34" s="185">
        <v>0</v>
      </c>
      <c r="L34" s="184">
        <v>4.0572215678982483E-2</v>
      </c>
      <c r="M34" s="185">
        <v>0</v>
      </c>
      <c r="O34" s="168"/>
      <c r="P34" s="180">
        <v>5.9085884200475253E-2</v>
      </c>
      <c r="Q34" s="181">
        <v>6.0214004418085998E-2</v>
      </c>
      <c r="R34" s="180">
        <v>5.9085884200475253E-2</v>
      </c>
      <c r="S34" s="181">
        <v>0</v>
      </c>
      <c r="T34" s="180">
        <v>5.9085884200475253E-2</v>
      </c>
      <c r="U34" s="181">
        <v>0</v>
      </c>
    </row>
    <row r="35" spans="1:21" x14ac:dyDescent="0.25">
      <c r="A35" s="188">
        <v>7.385305970973606E-2</v>
      </c>
      <c r="B35" s="189">
        <v>-6.1461042863767475E-2</v>
      </c>
      <c r="C35" s="188">
        <v>7.385305970973606E-2</v>
      </c>
      <c r="D35" s="189">
        <v>0</v>
      </c>
      <c r="E35" s="188">
        <v>7.385305970973606E-2</v>
      </c>
      <c r="F35" s="189">
        <v>0</v>
      </c>
      <c r="G35" s="168">
        <f t="shared" si="0"/>
        <v>0</v>
      </c>
      <c r="H35" s="184">
        <v>-1.1367736753242694E-3</v>
      </c>
      <c r="I35" s="185">
        <v>-6.1461042863767475E-2</v>
      </c>
      <c r="J35" s="184">
        <v>-1.1367736753242694E-3</v>
      </c>
      <c r="K35" s="185">
        <v>0</v>
      </c>
      <c r="L35" s="184">
        <v>-1.1367736753242694E-3</v>
      </c>
      <c r="M35" s="185">
        <v>0</v>
      </c>
      <c r="O35" s="168"/>
      <c r="P35" s="180">
        <v>-3.2916143084070822E-2</v>
      </c>
      <c r="Q35" s="181">
        <v>-6.1461042863767475E-2</v>
      </c>
      <c r="R35" s="180">
        <v>-3.2916143084070822E-2</v>
      </c>
      <c r="S35" s="181">
        <v>0</v>
      </c>
      <c r="T35" s="180">
        <v>-3.2916143084070822E-2</v>
      </c>
      <c r="U35" s="181">
        <v>0</v>
      </c>
    </row>
    <row r="36" spans="1:21" x14ac:dyDescent="0.25">
      <c r="A36" s="188">
        <v>5.5736488137451259E-2</v>
      </c>
      <c r="B36" s="189">
        <v>-0.11800142735836686</v>
      </c>
      <c r="C36" s="188">
        <v>5.5736488137451259E-2</v>
      </c>
      <c r="D36" s="189">
        <v>0</v>
      </c>
      <c r="E36" s="188">
        <v>5.5736488137451259E-2</v>
      </c>
      <c r="F36" s="189">
        <v>-0.11800142735836686</v>
      </c>
      <c r="G36" s="168">
        <f t="shared" si="0"/>
        <v>1</v>
      </c>
      <c r="H36" s="184">
        <v>-5.2565951033021405E-2</v>
      </c>
      <c r="I36" s="185">
        <v>-0.11800142735836686</v>
      </c>
      <c r="J36" s="184">
        <v>-5.2565951033021405E-2</v>
      </c>
      <c r="K36" s="185">
        <v>0</v>
      </c>
      <c r="L36" s="184">
        <v>-5.2565951033021405E-2</v>
      </c>
      <c r="M36" s="185">
        <v>-0.11800142735836686</v>
      </c>
      <c r="O36" s="168"/>
      <c r="P36" s="180">
        <v>-2.4943501744152233E-2</v>
      </c>
      <c r="Q36" s="181">
        <v>-0.11800142735836686</v>
      </c>
      <c r="R36" s="180">
        <v>-2.4943501744152233E-2</v>
      </c>
      <c r="S36" s="181">
        <v>0</v>
      </c>
      <c r="T36" s="180">
        <v>-2.4943501744152233E-2</v>
      </c>
      <c r="U36" s="181">
        <v>-0.11800142735836686</v>
      </c>
    </row>
    <row r="37" spans="1:21" x14ac:dyDescent="0.25">
      <c r="A37" s="188">
        <v>0.18663057998741639</v>
      </c>
      <c r="B37" s="189">
        <v>0.24156314778969662</v>
      </c>
      <c r="C37" s="188">
        <v>0.18663057998741639</v>
      </c>
      <c r="D37" s="189">
        <v>0.24156314778969662</v>
      </c>
      <c r="E37" s="188">
        <v>0.18663057998741639</v>
      </c>
      <c r="F37" s="189">
        <v>0</v>
      </c>
      <c r="G37" s="168">
        <f t="shared" si="0"/>
        <v>0</v>
      </c>
      <c r="H37" s="184">
        <v>0.13990087445795307</v>
      </c>
      <c r="I37" s="185">
        <v>0.24156314778969662</v>
      </c>
      <c r="J37" s="184">
        <v>0.13990087445795307</v>
      </c>
      <c r="K37" s="185">
        <v>0.24156314778969662</v>
      </c>
      <c r="L37" s="184">
        <v>0.13990087445795307</v>
      </c>
      <c r="M37" s="185">
        <v>0</v>
      </c>
      <c r="O37" s="168"/>
      <c r="P37" s="180">
        <v>0.11586156217717875</v>
      </c>
      <c r="Q37" s="181">
        <v>0.24156314778969662</v>
      </c>
      <c r="R37" s="180">
        <v>0.11586156217717875</v>
      </c>
      <c r="S37" s="181">
        <v>0.24156314778969662</v>
      </c>
      <c r="T37" s="180">
        <v>0.11586156217717875</v>
      </c>
      <c r="U37" s="181">
        <v>0</v>
      </c>
    </row>
    <row r="38" spans="1:21" x14ac:dyDescent="0.25">
      <c r="A38" s="188">
        <v>0.17674944157305622</v>
      </c>
      <c r="B38" s="189">
        <v>6.2827751149947708E-2</v>
      </c>
      <c r="C38" s="188">
        <v>0.17674944157305622</v>
      </c>
      <c r="D38" s="189">
        <v>0</v>
      </c>
      <c r="E38" s="188">
        <v>0.17674944157305622</v>
      </c>
      <c r="F38" s="189">
        <v>0</v>
      </c>
      <c r="G38" s="168">
        <f t="shared" si="0"/>
        <v>0</v>
      </c>
      <c r="H38" s="184">
        <v>4.7337134474098992E-2</v>
      </c>
      <c r="I38" s="185">
        <v>6.2827751149947708E-2</v>
      </c>
      <c r="J38" s="184">
        <v>4.7337134474098992E-2</v>
      </c>
      <c r="K38" s="185">
        <v>0</v>
      </c>
      <c r="L38" s="184">
        <v>4.7337134474098992E-2</v>
      </c>
      <c r="M38" s="185">
        <v>0</v>
      </c>
      <c r="O38" s="168"/>
      <c r="P38" s="180">
        <v>4.4929313753308192E-2</v>
      </c>
      <c r="Q38" s="181">
        <v>6.2827751149947708E-2</v>
      </c>
      <c r="R38" s="180">
        <v>4.4929313753308192E-2</v>
      </c>
      <c r="S38" s="181">
        <v>0</v>
      </c>
      <c r="T38" s="180">
        <v>4.4929313753308192E-2</v>
      </c>
      <c r="U38" s="181">
        <v>0</v>
      </c>
    </row>
    <row r="39" spans="1:21" x14ac:dyDescent="0.25">
      <c r="A39" s="188">
        <v>6.0422326741595297E-2</v>
      </c>
      <c r="B39" s="189">
        <v>7.7681883479251493E-2</v>
      </c>
      <c r="C39" s="188">
        <v>6.0422326741595297E-2</v>
      </c>
      <c r="D39" s="189">
        <v>0</v>
      </c>
      <c r="E39" s="188">
        <v>6.0422326741595297E-2</v>
      </c>
      <c r="F39" s="189">
        <v>0</v>
      </c>
      <c r="G39" s="168">
        <f t="shared" si="0"/>
        <v>0</v>
      </c>
      <c r="H39" s="184">
        <v>-1.1860432623191721E-2</v>
      </c>
      <c r="I39" s="185">
        <v>7.7681883479251493E-2</v>
      </c>
      <c r="J39" s="184">
        <v>-1.1860432623191721E-2</v>
      </c>
      <c r="K39" s="185">
        <v>0</v>
      </c>
      <c r="L39" s="184">
        <v>-1.1860432623191721E-2</v>
      </c>
      <c r="M39" s="185">
        <v>0</v>
      </c>
      <c r="O39" s="168"/>
      <c r="P39" s="180">
        <v>-5.1951003861773499E-3</v>
      </c>
      <c r="Q39" s="181">
        <v>7.7681883479251493E-2</v>
      </c>
      <c r="R39" s="180">
        <v>-5.1951003861773499E-3</v>
      </c>
      <c r="S39" s="181">
        <v>0</v>
      </c>
      <c r="T39" s="180">
        <v>-5.1951003861773499E-3</v>
      </c>
      <c r="U39" s="181">
        <v>0</v>
      </c>
    </row>
    <row r="40" spans="1:21" x14ac:dyDescent="0.25">
      <c r="A40" s="188">
        <v>-0.14485917102475879</v>
      </c>
      <c r="B40" s="189">
        <v>0.19681295556985953</v>
      </c>
      <c r="C40" s="188">
        <v>-0.14485917102475879</v>
      </c>
      <c r="D40" s="189">
        <v>0.19681295556985953</v>
      </c>
      <c r="E40" s="188">
        <v>-0.14485917102475879</v>
      </c>
      <c r="F40" s="189">
        <v>0</v>
      </c>
      <c r="G40" s="168">
        <f t="shared" si="0"/>
        <v>0</v>
      </c>
      <c r="H40" s="184">
        <v>3.8965538183263655E-2</v>
      </c>
      <c r="I40" s="185">
        <v>0.19681295556985953</v>
      </c>
      <c r="J40" s="184">
        <v>3.8965538183263655E-2</v>
      </c>
      <c r="K40" s="185">
        <v>0.19681295556985953</v>
      </c>
      <c r="L40" s="184">
        <v>3.8965538183263655E-2</v>
      </c>
      <c r="M40" s="185">
        <v>0</v>
      </c>
      <c r="O40" s="168"/>
      <c r="P40" s="180">
        <v>2.1967885574325378E-2</v>
      </c>
      <c r="Q40" s="181">
        <v>0.19681295556985953</v>
      </c>
      <c r="R40" s="180">
        <v>2.1967885574325378E-2</v>
      </c>
      <c r="S40" s="181">
        <v>0.19681295556985953</v>
      </c>
      <c r="T40" s="180">
        <v>2.1967885574325378E-2</v>
      </c>
      <c r="U40" s="181">
        <v>0</v>
      </c>
    </row>
    <row r="41" spans="1:21" x14ac:dyDescent="0.25">
      <c r="A41" s="188">
        <v>-7.1140085112480017E-2</v>
      </c>
      <c r="B41" s="189">
        <v>-7.1266597435842932E-2</v>
      </c>
      <c r="C41" s="188">
        <v>-7.1140085112480017E-2</v>
      </c>
      <c r="D41" s="189">
        <v>0</v>
      </c>
      <c r="E41" s="188">
        <v>-7.1140085112480017E-2</v>
      </c>
      <c r="F41" s="189">
        <v>0</v>
      </c>
      <c r="G41" s="168">
        <f t="shared" si="0"/>
        <v>0</v>
      </c>
      <c r="H41" s="184">
        <v>4.9220708974998646E-2</v>
      </c>
      <c r="I41" s="185">
        <v>-7.1266597435842932E-2</v>
      </c>
      <c r="J41" s="184">
        <v>4.9220708974998646E-2</v>
      </c>
      <c r="K41" s="185">
        <v>0</v>
      </c>
      <c r="L41" s="184">
        <v>4.9220708974998646E-2</v>
      </c>
      <c r="M41" s="185">
        <v>0</v>
      </c>
      <c r="O41" s="168"/>
      <c r="P41" s="180">
        <v>2.5640444702547893E-2</v>
      </c>
      <c r="Q41" s="181">
        <v>-7.1266597435842932E-2</v>
      </c>
      <c r="R41" s="180">
        <v>2.5640444702547893E-2</v>
      </c>
      <c r="S41" s="181">
        <v>0</v>
      </c>
      <c r="T41" s="180">
        <v>2.5640444702547893E-2</v>
      </c>
      <c r="U41" s="181">
        <v>0</v>
      </c>
    </row>
    <row r="42" spans="1:21" x14ac:dyDescent="0.25">
      <c r="A42" s="188">
        <v>-3.7334255337673337E-2</v>
      </c>
      <c r="B42" s="189">
        <v>7.2053317640057568E-2</v>
      </c>
      <c r="C42" s="188">
        <v>-3.7334255337673337E-2</v>
      </c>
      <c r="D42" s="189">
        <v>0</v>
      </c>
      <c r="E42" s="188">
        <v>-3.7334255337673337E-2</v>
      </c>
      <c r="F42" s="189">
        <v>0</v>
      </c>
      <c r="G42" s="168">
        <f t="shared" si="0"/>
        <v>0</v>
      </c>
      <c r="H42" s="184">
        <v>1.7528632952462393E-2</v>
      </c>
      <c r="I42" s="185">
        <v>7.2053317640057568E-2</v>
      </c>
      <c r="J42" s="184">
        <v>1.7528632952462393E-2</v>
      </c>
      <c r="K42" s="185">
        <v>0</v>
      </c>
      <c r="L42" s="184">
        <v>1.7528632952462393E-2</v>
      </c>
      <c r="M42" s="185">
        <v>0</v>
      </c>
      <c r="O42" s="168"/>
      <c r="P42" s="180">
        <v>4.1991020772542E-2</v>
      </c>
      <c r="Q42" s="181">
        <v>7.2053317640057568E-2</v>
      </c>
      <c r="R42" s="180">
        <v>4.1991020772542E-2</v>
      </c>
      <c r="S42" s="181">
        <v>0</v>
      </c>
      <c r="T42" s="180">
        <v>4.1991020772542E-2</v>
      </c>
      <c r="U42" s="181">
        <v>0</v>
      </c>
    </row>
    <row r="43" spans="1:21" x14ac:dyDescent="0.25">
      <c r="A43" s="188">
        <v>-1.6077134934768905E-2</v>
      </c>
      <c r="B43" s="189">
        <v>4.219255534438273E-2</v>
      </c>
      <c r="C43" s="188">
        <v>-1.6077134934768905E-2</v>
      </c>
      <c r="D43" s="189">
        <v>0</v>
      </c>
      <c r="E43" s="188">
        <v>-1.6077134934768905E-2</v>
      </c>
      <c r="F43" s="189">
        <v>0</v>
      </c>
      <c r="G43" s="168">
        <f t="shared" si="0"/>
        <v>0</v>
      </c>
      <c r="H43" s="184">
        <v>2.3535511188491121E-2</v>
      </c>
      <c r="I43" s="185">
        <v>4.219255534438273E-2</v>
      </c>
      <c r="J43" s="184">
        <v>2.3535511188491121E-2</v>
      </c>
      <c r="K43" s="185">
        <v>0</v>
      </c>
      <c r="L43" s="184">
        <v>2.3535511188491121E-2</v>
      </c>
      <c r="M43" s="185">
        <v>0</v>
      </c>
      <c r="O43" s="168"/>
      <c r="P43" s="180">
        <v>1.473850482918012E-2</v>
      </c>
      <c r="Q43" s="181">
        <v>4.219255534438273E-2</v>
      </c>
      <c r="R43" s="180">
        <v>1.473850482918012E-2</v>
      </c>
      <c r="S43" s="181">
        <v>0</v>
      </c>
      <c r="T43" s="180">
        <v>1.473850482918012E-2</v>
      </c>
      <c r="U43" s="181">
        <v>0</v>
      </c>
    </row>
    <row r="44" spans="1:21" x14ac:dyDescent="0.25">
      <c r="A44" s="188">
        <v>2.8737850315755358E-2</v>
      </c>
      <c r="B44" s="189">
        <v>0.10442521712383564</v>
      </c>
      <c r="C44" s="188">
        <v>2.8737850315755358E-2</v>
      </c>
      <c r="D44" s="189">
        <v>0.10442521712383564</v>
      </c>
      <c r="E44" s="188">
        <v>2.8737850315755358E-2</v>
      </c>
      <c r="F44" s="189">
        <v>0</v>
      </c>
      <c r="G44" s="168">
        <f t="shared" si="0"/>
        <v>0</v>
      </c>
      <c r="H44" s="184">
        <v>1.1777426894623896E-2</v>
      </c>
      <c r="I44" s="185">
        <v>0.10442521712383564</v>
      </c>
      <c r="J44" s="184">
        <v>1.1777426894623896E-2</v>
      </c>
      <c r="K44" s="185">
        <v>0.10442521712383564</v>
      </c>
      <c r="L44" s="184">
        <v>1.1777426894623896E-2</v>
      </c>
      <c r="M44" s="185">
        <v>0</v>
      </c>
      <c r="O44" s="168"/>
      <c r="P44" s="180">
        <v>1.2269653685404301E-2</v>
      </c>
      <c r="Q44" s="181">
        <v>0.10442521712383564</v>
      </c>
      <c r="R44" s="180">
        <v>1.2269653685404301E-2</v>
      </c>
      <c r="S44" s="181">
        <v>0.10442521712383564</v>
      </c>
      <c r="T44" s="180">
        <v>1.2269653685404301E-2</v>
      </c>
      <c r="U44" s="181">
        <v>0</v>
      </c>
    </row>
    <row r="45" spans="1:21" x14ac:dyDescent="0.25">
      <c r="A45" s="188">
        <v>-3.1353827444775953E-2</v>
      </c>
      <c r="B45" s="189">
        <v>4.2019716181335683E-3</v>
      </c>
      <c r="C45" s="188">
        <v>-3.1353827444775953E-2</v>
      </c>
      <c r="D45" s="189">
        <v>0</v>
      </c>
      <c r="E45" s="188">
        <v>-3.1353827444775953E-2</v>
      </c>
      <c r="F45" s="189">
        <v>0</v>
      </c>
      <c r="G45" s="168">
        <f t="shared" si="0"/>
        <v>0</v>
      </c>
      <c r="H45" s="184">
        <v>1.5703499336170549E-2</v>
      </c>
      <c r="I45" s="185">
        <v>4.2019716181335683E-3</v>
      </c>
      <c r="J45" s="184">
        <v>1.5703499336170549E-2</v>
      </c>
      <c r="K45" s="185">
        <v>0</v>
      </c>
      <c r="L45" s="184">
        <v>1.5703499336170549E-2</v>
      </c>
      <c r="M45" s="185">
        <v>0</v>
      </c>
      <c r="O45" s="168"/>
      <c r="P45" s="180">
        <v>6.1527673757967123E-3</v>
      </c>
      <c r="Q45" s="181">
        <v>4.2019716181335683E-3</v>
      </c>
      <c r="R45" s="180">
        <v>6.1527673757967123E-3</v>
      </c>
      <c r="S45" s="181">
        <v>0</v>
      </c>
      <c r="T45" s="180">
        <v>6.1527673757967123E-3</v>
      </c>
      <c r="U45" s="181">
        <v>0</v>
      </c>
    </row>
    <row r="46" spans="1:21" x14ac:dyDescent="0.25">
      <c r="A46" s="188">
        <v>2.7140021665777846E-2</v>
      </c>
      <c r="B46" s="189">
        <v>-7.4680402866209319E-2</v>
      </c>
      <c r="C46" s="188">
        <v>2.7140021665777846E-2</v>
      </c>
      <c r="D46" s="189">
        <v>0</v>
      </c>
      <c r="E46" s="188">
        <v>2.7140021665777846E-2</v>
      </c>
      <c r="F46" s="189">
        <v>0</v>
      </c>
      <c r="G46" s="168">
        <f t="shared" si="0"/>
        <v>0</v>
      </c>
      <c r="H46" s="184">
        <v>2.2044828597206734E-3</v>
      </c>
      <c r="I46" s="185">
        <v>-7.4680402866209319E-2</v>
      </c>
      <c r="J46" s="184">
        <v>2.2044828597206734E-3</v>
      </c>
      <c r="K46" s="185">
        <v>0</v>
      </c>
      <c r="L46" s="184">
        <v>2.2044828597206734E-3</v>
      </c>
      <c r="M46" s="185">
        <v>0</v>
      </c>
      <c r="O46" s="168"/>
      <c r="P46" s="180">
        <v>2.3945892185887344E-2</v>
      </c>
      <c r="Q46" s="181">
        <v>-7.4680402866209319E-2</v>
      </c>
      <c r="R46" s="180">
        <v>2.3945892185887344E-2</v>
      </c>
      <c r="S46" s="181">
        <v>0</v>
      </c>
      <c r="T46" s="180">
        <v>2.3945892185887344E-2</v>
      </c>
      <c r="U46" s="181">
        <v>0</v>
      </c>
    </row>
    <row r="47" spans="1:21" x14ac:dyDescent="0.25">
      <c r="A47" s="188">
        <v>-7.4296002548643922E-2</v>
      </c>
      <c r="B47" s="189">
        <v>9.1446941433232579E-2</v>
      </c>
      <c r="C47" s="188">
        <v>-7.4296002548643922E-2</v>
      </c>
      <c r="D47" s="189">
        <v>9.1446941433232579E-2</v>
      </c>
      <c r="E47" s="188">
        <v>-7.4296002548643922E-2</v>
      </c>
      <c r="F47" s="189">
        <v>0</v>
      </c>
      <c r="G47" s="168">
        <f t="shared" si="0"/>
        <v>0</v>
      </c>
      <c r="H47" s="184">
        <v>3.8286895287781581E-3</v>
      </c>
      <c r="I47" s="185">
        <v>9.1446941433232579E-2</v>
      </c>
      <c r="J47" s="184">
        <v>3.8286895287781581E-3</v>
      </c>
      <c r="K47" s="185">
        <v>9.1446941433232579E-2</v>
      </c>
      <c r="L47" s="184">
        <v>3.8286895287781581E-3</v>
      </c>
      <c r="M47" s="185">
        <v>0</v>
      </c>
      <c r="O47" s="168"/>
      <c r="P47" s="180">
        <v>-4.3074721386598847E-2</v>
      </c>
      <c r="Q47" s="181">
        <v>9.1446941433232579E-2</v>
      </c>
      <c r="R47" s="180">
        <v>-4.3074721386598847E-2</v>
      </c>
      <c r="S47" s="181">
        <v>9.1446941433232579E-2</v>
      </c>
      <c r="T47" s="180">
        <v>-4.3074721386598847E-2</v>
      </c>
      <c r="U47" s="181">
        <v>0</v>
      </c>
    </row>
    <row r="48" spans="1:21" x14ac:dyDescent="0.25">
      <c r="A48" s="188">
        <v>0.15108446650443258</v>
      </c>
      <c r="B48" s="189">
        <v>0.10579936587731269</v>
      </c>
      <c r="C48" s="188">
        <v>0.15108446650443258</v>
      </c>
      <c r="D48" s="189">
        <v>0.10579936587731269</v>
      </c>
      <c r="E48" s="188">
        <v>0.15108446650443258</v>
      </c>
      <c r="F48" s="189">
        <v>0</v>
      </c>
      <c r="G48" s="168">
        <f t="shared" si="0"/>
        <v>0</v>
      </c>
      <c r="H48" s="184">
        <v>2.9310931661878727E-2</v>
      </c>
      <c r="I48" s="185">
        <v>0.10579936587731269</v>
      </c>
      <c r="J48" s="184">
        <v>2.9310931661878727E-2</v>
      </c>
      <c r="K48" s="185">
        <v>0.10579936587731269</v>
      </c>
      <c r="L48" s="184">
        <v>2.9310931661878727E-2</v>
      </c>
      <c r="M48" s="185">
        <v>0</v>
      </c>
      <c r="O48" s="168"/>
      <c r="P48" s="180">
        <v>4.8609100223526165E-2</v>
      </c>
      <c r="Q48" s="181">
        <v>0.10579936587731269</v>
      </c>
      <c r="R48" s="180">
        <v>4.8609100223526165E-2</v>
      </c>
      <c r="S48" s="181">
        <v>0.10579936587731269</v>
      </c>
      <c r="T48" s="180">
        <v>4.8609100223526165E-2</v>
      </c>
      <c r="U48" s="181">
        <v>0</v>
      </c>
    </row>
    <row r="49" spans="1:21" x14ac:dyDescent="0.25">
      <c r="A49" s="188">
        <v>-7.5275930859485904E-2</v>
      </c>
      <c r="B49" s="189">
        <v>-0.23330630151987855</v>
      </c>
      <c r="C49" s="188">
        <v>-7.5275930859485904E-2</v>
      </c>
      <c r="D49" s="189">
        <v>0</v>
      </c>
      <c r="E49" s="188">
        <v>-7.5275930859485904E-2</v>
      </c>
      <c r="F49" s="189">
        <v>-0.23330630151987855</v>
      </c>
      <c r="G49" s="168">
        <f t="shared" si="0"/>
        <v>1</v>
      </c>
      <c r="H49" s="184">
        <v>-1.660658503387619E-2</v>
      </c>
      <c r="I49" s="185">
        <v>-0.23330630151987855</v>
      </c>
      <c r="J49" s="184">
        <v>-1.660658503387619E-2</v>
      </c>
      <c r="K49" s="185">
        <v>0</v>
      </c>
      <c r="L49" s="184">
        <v>-1.660658503387619E-2</v>
      </c>
      <c r="M49" s="185">
        <v>-0.23330630151987855</v>
      </c>
      <c r="O49" s="168"/>
      <c r="P49" s="180">
        <v>-2.5305465389117029E-2</v>
      </c>
      <c r="Q49" s="181">
        <v>-0.23330630151987855</v>
      </c>
      <c r="R49" s="180">
        <v>-2.5305465389117029E-2</v>
      </c>
      <c r="S49" s="181">
        <v>0</v>
      </c>
      <c r="T49" s="180">
        <v>-2.5305465389117029E-2</v>
      </c>
      <c r="U49" s="181">
        <v>-0.23330630151987855</v>
      </c>
    </row>
    <row r="50" spans="1:21" x14ac:dyDescent="0.25">
      <c r="A50" s="188">
        <v>-9.523456631171999E-2</v>
      </c>
      <c r="B50" s="189">
        <v>0.12790589834484553</v>
      </c>
      <c r="C50" s="188">
        <v>-9.523456631171999E-2</v>
      </c>
      <c r="D50" s="189">
        <v>0.12790589834484553</v>
      </c>
      <c r="E50" s="188">
        <v>-9.523456631171999E-2</v>
      </c>
      <c r="F50" s="189">
        <v>0</v>
      </c>
      <c r="G50" s="168">
        <f t="shared" si="0"/>
        <v>0</v>
      </c>
      <c r="H50" s="184">
        <v>1.374180758707276E-2</v>
      </c>
      <c r="I50" s="185">
        <v>0.12790589834484553</v>
      </c>
      <c r="J50" s="184">
        <v>1.374180758707276E-2</v>
      </c>
      <c r="K50" s="185">
        <v>0.12790589834484553</v>
      </c>
      <c r="L50" s="184">
        <v>1.374180758707276E-2</v>
      </c>
      <c r="M50" s="185">
        <v>0</v>
      </c>
      <c r="O50" s="168"/>
      <c r="P50" s="180">
        <v>3.8097694106693579E-2</v>
      </c>
      <c r="Q50" s="181">
        <v>0.12790589834484553</v>
      </c>
      <c r="R50" s="180">
        <v>3.8097694106693579E-2</v>
      </c>
      <c r="S50" s="181">
        <v>0.12790589834484553</v>
      </c>
      <c r="T50" s="180">
        <v>3.8097694106693579E-2</v>
      </c>
      <c r="U50" s="181">
        <v>0</v>
      </c>
    </row>
    <row r="51" spans="1:21" x14ac:dyDescent="0.25">
      <c r="A51" s="188">
        <v>-0.13121782544800445</v>
      </c>
      <c r="B51" s="189">
        <v>0.1587557080055676</v>
      </c>
      <c r="C51" s="188">
        <v>-0.13121782544800445</v>
      </c>
      <c r="D51" s="189">
        <v>0.1587557080055676</v>
      </c>
      <c r="E51" s="188">
        <v>-0.13121782544800445</v>
      </c>
      <c r="F51" s="189">
        <v>0</v>
      </c>
      <c r="G51" s="168">
        <f t="shared" si="0"/>
        <v>0</v>
      </c>
      <c r="H51" s="184">
        <v>-3.2911773581785632E-2</v>
      </c>
      <c r="I51" s="185">
        <v>0.1587557080055676</v>
      </c>
      <c r="J51" s="184">
        <v>-3.2911773581785632E-2</v>
      </c>
      <c r="K51" s="185">
        <v>0.1587557080055676</v>
      </c>
      <c r="L51" s="184">
        <v>-3.2911773581785632E-2</v>
      </c>
      <c r="M51" s="185">
        <v>0</v>
      </c>
      <c r="O51" s="168"/>
      <c r="P51" s="180">
        <v>-5.180736299238984E-2</v>
      </c>
      <c r="Q51" s="181">
        <v>0.1587557080055676</v>
      </c>
      <c r="R51" s="180">
        <v>-5.180736299238984E-2</v>
      </c>
      <c r="S51" s="181">
        <v>0.1587557080055676</v>
      </c>
      <c r="T51" s="180">
        <v>-5.180736299238984E-2</v>
      </c>
      <c r="U51" s="181">
        <v>0</v>
      </c>
    </row>
    <row r="52" spans="1:21" x14ac:dyDescent="0.25">
      <c r="A52" s="188">
        <v>0.10920013888834701</v>
      </c>
      <c r="B52" s="189">
        <v>8.2387354196293325E-2</v>
      </c>
      <c r="C52" s="188">
        <v>0.10920013888834701</v>
      </c>
      <c r="D52" s="189">
        <v>8.2387354196293325E-2</v>
      </c>
      <c r="E52" s="188">
        <v>0.10920013888834701</v>
      </c>
      <c r="F52" s="189">
        <v>0</v>
      </c>
      <c r="G52" s="168">
        <f t="shared" si="0"/>
        <v>0</v>
      </c>
      <c r="H52" s="184">
        <v>1.3346910650398581E-2</v>
      </c>
      <c r="I52" s="185">
        <v>8.2387354196293325E-2</v>
      </c>
      <c r="J52" s="184">
        <v>1.3346910650398581E-2</v>
      </c>
      <c r="K52" s="185">
        <v>8.2387354196293325E-2</v>
      </c>
      <c r="L52" s="184">
        <v>1.3346910650398581E-2</v>
      </c>
      <c r="M52" s="185">
        <v>0</v>
      </c>
      <c r="O52" s="168"/>
      <c r="P52" s="180">
        <v>-2.7591663440214288E-2</v>
      </c>
      <c r="Q52" s="181">
        <v>8.2387354196293325E-2</v>
      </c>
      <c r="R52" s="180">
        <v>-2.7591663440214288E-2</v>
      </c>
      <c r="S52" s="181">
        <v>8.2387354196293325E-2</v>
      </c>
      <c r="T52" s="180">
        <v>-2.7591663440214288E-2</v>
      </c>
      <c r="U52" s="181">
        <v>0</v>
      </c>
    </row>
    <row r="53" spans="1:21" x14ac:dyDescent="0.25">
      <c r="A53" s="188">
        <v>3.5981917387870016E-2</v>
      </c>
      <c r="B53" s="189">
        <v>4.6539010249920132E-2</v>
      </c>
      <c r="C53" s="188">
        <v>3.5981917387870016E-2</v>
      </c>
      <c r="D53" s="189">
        <v>0</v>
      </c>
      <c r="E53" s="188">
        <v>3.5981917387870016E-2</v>
      </c>
      <c r="F53" s="189">
        <v>0</v>
      </c>
      <c r="G53" s="168">
        <f t="shared" si="0"/>
        <v>0</v>
      </c>
      <c r="H53" s="184">
        <v>2.9026843167857086E-2</v>
      </c>
      <c r="I53" s="185">
        <v>4.6539010249920132E-2</v>
      </c>
      <c r="J53" s="184">
        <v>2.9026843167857086E-2</v>
      </c>
      <c r="K53" s="185">
        <v>0</v>
      </c>
      <c r="L53" s="184">
        <v>2.9026843167857086E-2</v>
      </c>
      <c r="M53" s="185">
        <v>0</v>
      </c>
      <c r="O53" s="168"/>
      <c r="P53" s="180">
        <v>1.9864637201584188E-2</v>
      </c>
      <c r="Q53" s="181">
        <v>4.6539010249920132E-2</v>
      </c>
      <c r="R53" s="180">
        <v>1.9864637201584188E-2</v>
      </c>
      <c r="S53" s="181">
        <v>0</v>
      </c>
      <c r="T53" s="180">
        <v>1.9864637201584188E-2</v>
      </c>
      <c r="U53" s="181">
        <v>0</v>
      </c>
    </row>
    <row r="54" spans="1:21" x14ac:dyDescent="0.25">
      <c r="A54" s="188">
        <v>-0.12926424820613727</v>
      </c>
      <c r="B54" s="189">
        <v>4.3037329041170913E-2</v>
      </c>
      <c r="C54" s="188">
        <v>-0.12926424820613727</v>
      </c>
      <c r="D54" s="189">
        <v>0</v>
      </c>
      <c r="E54" s="188">
        <v>-0.12926424820613727</v>
      </c>
      <c r="F54" s="189">
        <v>0</v>
      </c>
      <c r="G54" s="168">
        <f t="shared" si="0"/>
        <v>0</v>
      </c>
      <c r="H54" s="184">
        <v>-1.7926505613575113E-2</v>
      </c>
      <c r="I54" s="185">
        <v>4.3037329041170913E-2</v>
      </c>
      <c r="J54" s="184">
        <v>-1.7926505613575113E-2</v>
      </c>
      <c r="K54" s="185">
        <v>0</v>
      </c>
      <c r="L54" s="184">
        <v>-1.7926505613575113E-2</v>
      </c>
      <c r="M54" s="185">
        <v>0</v>
      </c>
      <c r="O54" s="168"/>
      <c r="P54" s="180">
        <v>-8.5334858924844312E-2</v>
      </c>
      <c r="Q54" s="181">
        <v>4.3037329041170913E-2</v>
      </c>
      <c r="R54" s="180">
        <v>-8.5334858924844312E-2</v>
      </c>
      <c r="S54" s="181">
        <v>0</v>
      </c>
      <c r="T54" s="180">
        <v>-8.5334858924844312E-2</v>
      </c>
      <c r="U54" s="181">
        <v>0</v>
      </c>
    </row>
    <row r="55" spans="1:21" x14ac:dyDescent="0.25">
      <c r="A55" s="188">
        <v>4.8893593358750848E-2</v>
      </c>
      <c r="B55" s="189">
        <v>9.1054835718949553E-2</v>
      </c>
      <c r="C55" s="188">
        <v>4.8893593358750848E-2</v>
      </c>
      <c r="D55" s="189">
        <v>9.1054835718949553E-2</v>
      </c>
      <c r="E55" s="188">
        <v>4.8893593358750848E-2</v>
      </c>
      <c r="F55" s="189">
        <v>0</v>
      </c>
      <c r="G55" s="168">
        <f t="shared" si="0"/>
        <v>0</v>
      </c>
      <c r="H55" s="184">
        <v>1.9451699882819837E-2</v>
      </c>
      <c r="I55" s="185">
        <v>9.1054835718949553E-2</v>
      </c>
      <c r="J55" s="184">
        <v>1.9451699882819837E-2</v>
      </c>
      <c r="K55" s="185">
        <v>9.1054835718949553E-2</v>
      </c>
      <c r="L55" s="184">
        <v>1.9451699882819837E-2</v>
      </c>
      <c r="M55" s="185">
        <v>0</v>
      </c>
      <c r="O55" s="168"/>
      <c r="P55" s="180">
        <v>-4.0472389058790318E-4</v>
      </c>
      <c r="Q55" s="181">
        <v>9.1054835718949553E-2</v>
      </c>
      <c r="R55" s="180">
        <v>-4.0472389058790318E-4</v>
      </c>
      <c r="S55" s="181">
        <v>9.1054835718949553E-2</v>
      </c>
      <c r="T55" s="180">
        <v>-4.0472389058790318E-4</v>
      </c>
      <c r="U55" s="181">
        <v>0</v>
      </c>
    </row>
    <row r="56" spans="1:21" x14ac:dyDescent="0.25">
      <c r="A56" s="188">
        <v>-4.7815962062416228E-2</v>
      </c>
      <c r="B56" s="189">
        <v>-6.3080324917401814E-2</v>
      </c>
      <c r="C56" s="188">
        <v>-4.7815962062416228E-2</v>
      </c>
      <c r="D56" s="189">
        <v>0</v>
      </c>
      <c r="E56" s="188">
        <v>-4.7815962062416228E-2</v>
      </c>
      <c r="F56" s="189">
        <v>0</v>
      </c>
      <c r="G56" s="168">
        <f t="shared" si="0"/>
        <v>0</v>
      </c>
      <c r="H56" s="184">
        <v>-0.10879519115060404</v>
      </c>
      <c r="I56" s="185">
        <v>-6.3080324917401814E-2</v>
      </c>
      <c r="J56" s="184">
        <v>-0.10879519115060404</v>
      </c>
      <c r="K56" s="185">
        <v>0</v>
      </c>
      <c r="L56" s="184">
        <v>-0.10879519115060404</v>
      </c>
      <c r="M56" s="185">
        <v>0</v>
      </c>
      <c r="O56" s="168"/>
      <c r="P56" s="180">
        <v>-9.0168382192016089E-2</v>
      </c>
      <c r="Q56" s="181">
        <v>-6.3080324917401814E-2</v>
      </c>
      <c r="R56" s="180">
        <v>-9.0168382192016089E-2</v>
      </c>
      <c r="S56" s="181">
        <v>0</v>
      </c>
      <c r="T56" s="180">
        <v>-9.0168382192016089E-2</v>
      </c>
      <c r="U56" s="181">
        <v>0</v>
      </c>
    </row>
    <row r="57" spans="1:21" x14ac:dyDescent="0.25">
      <c r="A57" s="188">
        <v>0.15949840032172755</v>
      </c>
      <c r="B57" s="189">
        <v>-6.0200923738502915E-2</v>
      </c>
      <c r="C57" s="188">
        <v>0.15949840032172755</v>
      </c>
      <c r="D57" s="189">
        <v>0</v>
      </c>
      <c r="E57" s="188">
        <v>0.15949840032172755</v>
      </c>
      <c r="F57" s="189">
        <v>0</v>
      </c>
      <c r="G57" s="168">
        <f t="shared" si="0"/>
        <v>0</v>
      </c>
      <c r="H57" s="184">
        <v>6.8536300572132391E-2</v>
      </c>
      <c r="I57" s="185">
        <v>-6.0200923738502915E-2</v>
      </c>
      <c r="J57" s="184">
        <v>6.8536300572132391E-2</v>
      </c>
      <c r="K57" s="185">
        <v>0</v>
      </c>
      <c r="L57" s="184">
        <v>6.8536300572132391E-2</v>
      </c>
      <c r="M57" s="185">
        <v>0</v>
      </c>
      <c r="O57" s="168"/>
      <c r="P57" s="180">
        <v>6.5476391502106324E-2</v>
      </c>
      <c r="Q57" s="181">
        <v>-6.0200923738502915E-2</v>
      </c>
      <c r="R57" s="180">
        <v>6.5476391502106324E-2</v>
      </c>
      <c r="S57" s="181">
        <v>0</v>
      </c>
      <c r="T57" s="180">
        <v>6.5476391502106324E-2</v>
      </c>
      <c r="U57" s="181">
        <v>0</v>
      </c>
    </row>
    <row r="58" spans="1:21" x14ac:dyDescent="0.25">
      <c r="A58" s="188">
        <v>-3.3265930333829133E-3</v>
      </c>
      <c r="B58" s="189">
        <v>-0.11841211777234324</v>
      </c>
      <c r="C58" s="188">
        <v>-3.3265930333829133E-3</v>
      </c>
      <c r="D58" s="189">
        <v>0</v>
      </c>
      <c r="E58" s="188">
        <v>-3.3265930333829133E-3</v>
      </c>
      <c r="F58" s="189">
        <v>-0.11841211777234324</v>
      </c>
      <c r="G58" s="168">
        <f t="shared" si="0"/>
        <v>1</v>
      </c>
      <c r="H58" s="184">
        <v>-1.7127621525841942E-2</v>
      </c>
      <c r="I58" s="185">
        <v>-0.11841211777234324</v>
      </c>
      <c r="J58" s="184">
        <v>-1.7127621525841942E-2</v>
      </c>
      <c r="K58" s="185">
        <v>0</v>
      </c>
      <c r="L58" s="184">
        <v>-1.7127621525841942E-2</v>
      </c>
      <c r="M58" s="185">
        <v>-0.11841211777234324</v>
      </c>
      <c r="O58" s="168"/>
      <c r="P58" s="180">
        <v>-3.9902286029935452E-2</v>
      </c>
      <c r="Q58" s="181">
        <v>-0.11841211777234324</v>
      </c>
      <c r="R58" s="180">
        <v>-3.9902286029935452E-2</v>
      </c>
      <c r="S58" s="181">
        <v>0</v>
      </c>
      <c r="T58" s="180">
        <v>-3.9902286029935452E-2</v>
      </c>
      <c r="U58" s="181">
        <v>-0.11841211777234324</v>
      </c>
    </row>
    <row r="59" spans="1:21" x14ac:dyDescent="0.25">
      <c r="A59" s="188">
        <v>-0.15000470376898331</v>
      </c>
      <c r="B59" s="189">
        <v>-0.11908871833878766</v>
      </c>
      <c r="C59" s="188">
        <v>-0.15000470376898331</v>
      </c>
      <c r="D59" s="189">
        <v>0</v>
      </c>
      <c r="E59" s="188">
        <v>-0.15000470376898331</v>
      </c>
      <c r="F59" s="189">
        <v>-0.11908871833878766</v>
      </c>
      <c r="G59" s="168">
        <f t="shared" si="0"/>
        <v>1</v>
      </c>
      <c r="H59" s="184">
        <v>-0.13738841021825579</v>
      </c>
      <c r="I59" s="185">
        <v>-0.11908871833878766</v>
      </c>
      <c r="J59" s="184">
        <v>-0.13738841021825579</v>
      </c>
      <c r="K59" s="185">
        <v>0</v>
      </c>
      <c r="L59" s="184">
        <v>-0.13738841021825579</v>
      </c>
      <c r="M59" s="185">
        <v>-0.11908871833878766</v>
      </c>
      <c r="O59" s="168"/>
      <c r="P59" s="180">
        <v>-0.10292259856991924</v>
      </c>
      <c r="Q59" s="181">
        <v>-0.11908871833878766</v>
      </c>
      <c r="R59" s="180">
        <v>-0.10292259856991924</v>
      </c>
      <c r="S59" s="181">
        <v>0</v>
      </c>
      <c r="T59" s="180">
        <v>-0.10292259856991924</v>
      </c>
      <c r="U59" s="181">
        <v>-0.11908871833878766</v>
      </c>
    </row>
    <row r="60" spans="1:21" x14ac:dyDescent="0.25">
      <c r="A60" s="188">
        <v>-1.9899051268823909E-2</v>
      </c>
      <c r="B60" s="189">
        <v>7.9214821335470129E-2</v>
      </c>
      <c r="C60" s="188">
        <v>-1.9899051268823909E-2</v>
      </c>
      <c r="D60" s="189">
        <v>0</v>
      </c>
      <c r="E60" s="188">
        <v>-1.9899051268823909E-2</v>
      </c>
      <c r="F60" s="189">
        <v>0</v>
      </c>
      <c r="G60" s="168">
        <f t="shared" si="0"/>
        <v>0</v>
      </c>
      <c r="H60" s="184">
        <v>6.1580487434523302E-2</v>
      </c>
      <c r="I60" s="185">
        <v>7.9214821335470129E-2</v>
      </c>
      <c r="J60" s="184">
        <v>6.1580487434523302E-2</v>
      </c>
      <c r="K60" s="185">
        <v>0</v>
      </c>
      <c r="L60" s="184">
        <v>6.1580487434523302E-2</v>
      </c>
      <c r="M60" s="185">
        <v>0</v>
      </c>
      <c r="O60" s="168"/>
      <c r="P60" s="180">
        <v>5.5894160954272465E-2</v>
      </c>
      <c r="Q60" s="181">
        <v>7.9214821335470129E-2</v>
      </c>
      <c r="R60" s="180">
        <v>5.5894160954272465E-2</v>
      </c>
      <c r="S60" s="181">
        <v>0</v>
      </c>
      <c r="T60" s="180">
        <v>5.5894160954272465E-2</v>
      </c>
      <c r="U60" s="181">
        <v>0</v>
      </c>
    </row>
    <row r="61" spans="1:21" x14ac:dyDescent="0.25">
      <c r="A61" s="188">
        <v>0.10207744716001486</v>
      </c>
      <c r="B61" s="189">
        <v>-7.2855301180255197E-2</v>
      </c>
      <c r="C61" s="188">
        <v>0.10207744716001486</v>
      </c>
      <c r="D61" s="189">
        <v>0</v>
      </c>
      <c r="E61" s="188">
        <v>0.10207744716001486</v>
      </c>
      <c r="F61" s="189">
        <v>0</v>
      </c>
      <c r="G61" s="168">
        <f t="shared" si="0"/>
        <v>0</v>
      </c>
      <c r="H61" s="184">
        <v>4.1398727963607974E-2</v>
      </c>
      <c r="I61" s="185">
        <v>-7.2855301180255197E-2</v>
      </c>
      <c r="J61" s="184">
        <v>4.1398727963607974E-2</v>
      </c>
      <c r="K61" s="185">
        <v>0</v>
      </c>
      <c r="L61" s="184">
        <v>4.1398727963607974E-2</v>
      </c>
      <c r="M61" s="185">
        <v>0</v>
      </c>
      <c r="O61" s="168"/>
      <c r="P61" s="180">
        <v>7.2490460381174501E-2</v>
      </c>
      <c r="Q61" s="181">
        <v>-7.2855301180255197E-2</v>
      </c>
      <c r="R61" s="180">
        <v>7.2490460381174501E-2</v>
      </c>
      <c r="S61" s="181">
        <v>0</v>
      </c>
      <c r="T61" s="180">
        <v>7.2490460381174501E-2</v>
      </c>
      <c r="U61" s="181">
        <v>0</v>
      </c>
    </row>
    <row r="62" spans="1:21" x14ac:dyDescent="0.25">
      <c r="A62" s="188">
        <v>-5.1641203431685288E-2</v>
      </c>
      <c r="B62" s="189">
        <v>-2.7383636728275473E-3</v>
      </c>
      <c r="C62" s="188">
        <v>-5.1641203431685288E-2</v>
      </c>
      <c r="D62" s="189">
        <v>0</v>
      </c>
      <c r="E62" s="188">
        <v>-5.1641203431685288E-2</v>
      </c>
      <c r="F62" s="189">
        <v>0</v>
      </c>
      <c r="G62" s="168">
        <f t="shared" si="0"/>
        <v>0</v>
      </c>
      <c r="H62" s="184">
        <v>-2.1536566365527178E-2</v>
      </c>
      <c r="I62" s="185">
        <v>-2.7383636728275473E-3</v>
      </c>
      <c r="J62" s="184">
        <v>-2.1536566365527178E-2</v>
      </c>
      <c r="K62" s="185">
        <v>0</v>
      </c>
      <c r="L62" s="184">
        <v>-2.1536566365527178E-2</v>
      </c>
      <c r="M62" s="185">
        <v>0</v>
      </c>
      <c r="O62" s="168"/>
      <c r="P62" s="180">
        <v>-4.2418084826223071E-2</v>
      </c>
      <c r="Q62" s="181">
        <v>-2.7383636728275473E-3</v>
      </c>
      <c r="R62" s="180">
        <v>-4.2418084826223071E-2</v>
      </c>
      <c r="S62" s="181">
        <v>0</v>
      </c>
      <c r="T62" s="180">
        <v>-4.2418084826223071E-2</v>
      </c>
      <c r="U62" s="181">
        <v>0</v>
      </c>
    </row>
    <row r="63" spans="1:21" ht="15.75" thickBot="1" x14ac:dyDescent="0.3">
      <c r="A63" s="190">
        <v>3.6857024289259827E-2</v>
      </c>
      <c r="B63" s="191">
        <v>-1.7096582355665038E-2</v>
      </c>
      <c r="C63" s="190">
        <v>3.6857024289259827E-2</v>
      </c>
      <c r="D63" s="191">
        <v>0</v>
      </c>
      <c r="E63" s="190">
        <v>3.6857024289259827E-2</v>
      </c>
      <c r="F63" s="191">
        <v>0</v>
      </c>
      <c r="G63" s="168">
        <f t="shared" si="0"/>
        <v>0</v>
      </c>
      <c r="H63" s="186">
        <v>2.7157076009009923E-2</v>
      </c>
      <c r="I63" s="187">
        <v>-1.7096582355665038E-2</v>
      </c>
      <c r="J63" s="186">
        <v>2.7157076009009923E-2</v>
      </c>
      <c r="K63" s="187">
        <v>0</v>
      </c>
      <c r="L63" s="186">
        <v>2.7157076009009923E-2</v>
      </c>
      <c r="M63" s="187">
        <v>0</v>
      </c>
      <c r="O63" s="168"/>
      <c r="P63" s="182">
        <v>6.6983210216747371E-2</v>
      </c>
      <c r="Q63" s="183">
        <v>-1.7096582355665038E-2</v>
      </c>
      <c r="R63" s="182">
        <v>6.6983210216747371E-2</v>
      </c>
      <c r="S63" s="183">
        <v>0</v>
      </c>
      <c r="T63" s="182">
        <v>6.6983210216747371E-2</v>
      </c>
      <c r="U63" s="183">
        <v>0</v>
      </c>
    </row>
    <row r="64" spans="1:21" x14ac:dyDescent="0.25">
      <c r="G64" s="44">
        <f>SUM(G3:G63)</f>
        <v>12</v>
      </c>
    </row>
    <row r="91" spans="30:33" ht="15.75" thickBot="1" x14ac:dyDescent="0.3">
      <c r="AD91" s="8"/>
      <c r="AE91" s="8"/>
      <c r="AF91" s="8"/>
      <c r="AG91" s="8"/>
    </row>
  </sheetData>
  <mergeCells count="3">
    <mergeCell ref="A1:F1"/>
    <mergeCell ref="H1:M1"/>
    <mergeCell ref="P1:U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4E7E-76D6-4DE8-8749-D6C5249659C0}">
  <sheetPr codeName="Sheet7">
    <tabColor rgb="FFFF0000"/>
  </sheetPr>
  <dimension ref="A1:CB64"/>
  <sheetViews>
    <sheetView showGridLines="0" topLeftCell="P1" zoomScale="85" zoomScaleNormal="85" workbookViewId="0">
      <selection activeCell="P1" sqref="P1:AB1"/>
    </sheetView>
  </sheetViews>
  <sheetFormatPr defaultRowHeight="15" x14ac:dyDescent="0.25"/>
  <cols>
    <col min="32" max="32" width="18.140625" customWidth="1"/>
    <col min="37" max="37" width="14.7109375" customWidth="1"/>
    <col min="56" max="56" width="17.28515625" customWidth="1"/>
  </cols>
  <sheetData>
    <row r="1" spans="1:80" ht="15.75" thickBot="1" x14ac:dyDescent="0.3">
      <c r="A1" s="9"/>
      <c r="B1" s="323" t="s">
        <v>30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P1" s="320" t="s">
        <v>33</v>
      </c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2"/>
      <c r="AJ1" s="326" t="s">
        <v>166</v>
      </c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8"/>
      <c r="BD1" s="320" t="s">
        <v>174</v>
      </c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2"/>
      <c r="BR1" s="57"/>
      <c r="BS1" s="57"/>
      <c r="BT1" s="57"/>
      <c r="BU1" s="57"/>
    </row>
    <row r="2" spans="1:80" x14ac:dyDescent="0.25">
      <c r="A2" s="9"/>
      <c r="B2" s="49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7" t="s">
        <v>18</v>
      </c>
      <c r="P2" s="49" t="s">
        <v>0</v>
      </c>
      <c r="Q2" s="25" t="s">
        <v>1</v>
      </c>
      <c r="R2" s="25" t="s">
        <v>2</v>
      </c>
      <c r="S2" s="25" t="s">
        <v>3</v>
      </c>
      <c r="T2" s="25" t="s">
        <v>4</v>
      </c>
      <c r="U2" s="25" t="s">
        <v>5</v>
      </c>
      <c r="V2" s="25" t="s">
        <v>6</v>
      </c>
      <c r="W2" s="25" t="s">
        <v>7</v>
      </c>
      <c r="X2" s="25" t="s">
        <v>8</v>
      </c>
      <c r="Y2" s="25" t="s">
        <v>9</v>
      </c>
      <c r="Z2" s="25" t="s">
        <v>10</v>
      </c>
      <c r="AA2" s="25" t="s">
        <v>11</v>
      </c>
      <c r="AB2" s="27" t="s">
        <v>18</v>
      </c>
      <c r="AJ2" s="24"/>
      <c r="AK2" s="25" t="s">
        <v>62</v>
      </c>
      <c r="AL2" s="25" t="s">
        <v>63</v>
      </c>
      <c r="AM2" s="25" t="s">
        <v>56</v>
      </c>
      <c r="AN2" s="25" t="s">
        <v>57</v>
      </c>
      <c r="AO2" s="25" t="s">
        <v>64</v>
      </c>
      <c r="AP2" s="25" t="s">
        <v>60</v>
      </c>
      <c r="AQ2" s="25" t="s">
        <v>59</v>
      </c>
      <c r="AR2" s="25" t="s">
        <v>165</v>
      </c>
      <c r="AS2" s="25" t="s">
        <v>58</v>
      </c>
      <c r="AT2" s="25" t="s">
        <v>61</v>
      </c>
      <c r="AU2" s="25" t="s">
        <v>65</v>
      </c>
      <c r="AV2" s="25" t="s">
        <v>66</v>
      </c>
      <c r="AW2" s="25" t="s">
        <v>142</v>
      </c>
      <c r="AX2" s="25" t="s">
        <v>143</v>
      </c>
      <c r="AY2" s="25" t="s">
        <v>144</v>
      </c>
      <c r="AZ2" t="s">
        <v>18</v>
      </c>
      <c r="BA2" s="53" t="s">
        <v>31</v>
      </c>
      <c r="BD2" s="24"/>
      <c r="BE2" s="25" t="s">
        <v>62</v>
      </c>
      <c r="BF2" s="25" t="s">
        <v>63</v>
      </c>
      <c r="BG2" s="25" t="s">
        <v>56</v>
      </c>
      <c r="BH2" s="25" t="s">
        <v>57</v>
      </c>
      <c r="BI2" s="25" t="s">
        <v>64</v>
      </c>
      <c r="BJ2" s="25" t="s">
        <v>60</v>
      </c>
      <c r="BK2" s="25" t="s">
        <v>59</v>
      </c>
      <c r="BL2" s="25" t="s">
        <v>165</v>
      </c>
      <c r="BM2" s="25" t="s">
        <v>58</v>
      </c>
      <c r="BN2" s="25" t="s">
        <v>61</v>
      </c>
      <c r="BO2" s="25" t="s">
        <v>65</v>
      </c>
      <c r="BP2" s="25" t="s">
        <v>66</v>
      </c>
      <c r="BQ2" s="27" t="s">
        <v>18</v>
      </c>
      <c r="BR2" s="52"/>
      <c r="BS2" s="52"/>
      <c r="BT2" s="52"/>
    </row>
    <row r="3" spans="1:80" x14ac:dyDescent="0.25">
      <c r="A3" s="9"/>
      <c r="B3" s="49">
        <v>-8.5587338437626889E-3</v>
      </c>
      <c r="C3" s="25">
        <v>-2.8749670551187365E-2</v>
      </c>
      <c r="D3" s="25">
        <v>-1.467849772279264E-3</v>
      </c>
      <c r="E3" s="25">
        <v>-2.5186723865297488E-2</v>
      </c>
      <c r="F3" s="25">
        <v>-3.1955180822507631E-2</v>
      </c>
      <c r="G3" s="25"/>
      <c r="H3" s="25">
        <v>-1.7648340775149731E-2</v>
      </c>
      <c r="I3" s="25">
        <v>-1.4564031184874945E-2</v>
      </c>
      <c r="J3" s="25">
        <v>-2.8294037259973526E-2</v>
      </c>
      <c r="K3" s="25">
        <v>8.7868088150741593E-3</v>
      </c>
      <c r="L3" s="25">
        <v>-2.1335993894730731E-2</v>
      </c>
      <c r="M3" s="25">
        <v>-1.5605470022904655E-2</v>
      </c>
      <c r="N3" s="45">
        <f>LN('ESG FOND NOK '!M4/'ESG FOND NOK '!M3)</f>
        <v>-1.5605470022904655E-2</v>
      </c>
      <c r="P3" s="49">
        <v>-1.0072900510429356E-2</v>
      </c>
      <c r="Q3" s="25">
        <v>-3.0263837217854032E-2</v>
      </c>
      <c r="R3" s="25">
        <v>-2.9820164389459305E-3</v>
      </c>
      <c r="S3" s="25">
        <v>-2.6700890531964155E-2</v>
      </c>
      <c r="T3" s="25">
        <v>-3.3469347489174295E-2</v>
      </c>
      <c r="U3" s="25"/>
      <c r="V3" s="25">
        <v>-1.9162507441816398E-2</v>
      </c>
      <c r="W3" s="25">
        <v>-1.607819785154161E-2</v>
      </c>
      <c r="X3" s="25">
        <v>-2.9808203926640194E-2</v>
      </c>
      <c r="Y3" s="25">
        <v>7.2726421484074931E-3</v>
      </c>
      <c r="Z3" s="25">
        <v>-2.2850160561397399E-2</v>
      </c>
      <c r="AA3" s="25">
        <v>-1.7119636689571321E-2</v>
      </c>
      <c r="AB3" s="32">
        <f>N3-$AD3</f>
        <v>-1.5605470022904655E-2</v>
      </c>
      <c r="AC3">
        <v>-1.5605470022904655E-2</v>
      </c>
      <c r="AF3" s="43"/>
      <c r="AG3" s="43"/>
      <c r="AJ3" s="24" t="s">
        <v>19</v>
      </c>
      <c r="AK3" s="19">
        <v>9.00886221301349E-3</v>
      </c>
      <c r="AL3" s="19">
        <v>1.4824428534972262E-2</v>
      </c>
      <c r="AM3" s="19">
        <v>3.8529291156877577E-3</v>
      </c>
      <c r="AN3" s="19">
        <v>1.0185778210367886E-2</v>
      </c>
      <c r="AO3" s="19">
        <v>8.1670049582439012E-3</v>
      </c>
      <c r="AP3" s="19">
        <v>1.0940612521034709E-2</v>
      </c>
      <c r="AQ3" s="19">
        <v>9.1974231438742716E-3</v>
      </c>
      <c r="AR3" s="19">
        <v>9.3925539600269482E-3</v>
      </c>
      <c r="AS3" s="19">
        <v>1.4807395137702899E-2</v>
      </c>
      <c r="AT3" s="19">
        <v>8.6764996579420644E-3</v>
      </c>
      <c r="AU3" s="19">
        <v>7.8624257147116537E-3</v>
      </c>
      <c r="AV3" s="19">
        <v>6.3160180110757363E-3</v>
      </c>
      <c r="AW3" s="19">
        <v>1.4676300706291674E-2</v>
      </c>
      <c r="AX3" s="19">
        <v>5.7222863528125847E-3</v>
      </c>
      <c r="AY3" s="19">
        <v>6.0992139550541304E-3</v>
      </c>
      <c r="AZ3" s="19">
        <v>6.3160180110757363E-3</v>
      </c>
      <c r="BA3" s="45">
        <v>1.4347404371584699E-3</v>
      </c>
      <c r="BD3" s="24" t="s">
        <v>19</v>
      </c>
      <c r="BE3" s="19">
        <v>7.5741217758550248E-3</v>
      </c>
      <c r="BF3" s="19">
        <v>1.3389688097813794E-2</v>
      </c>
      <c r="BG3" s="19">
        <v>2.4181886785292878E-3</v>
      </c>
      <c r="BH3" s="19">
        <v>8.7510377732094146E-3</v>
      </c>
      <c r="BI3" s="19">
        <v>6.7322645210854326E-3</v>
      </c>
      <c r="BJ3" s="19">
        <v>9.9243558830357462E-3</v>
      </c>
      <c r="BK3" s="19">
        <v>7.7626827067157995E-3</v>
      </c>
      <c r="BL3" s="19">
        <v>7.9578135228684736E-3</v>
      </c>
      <c r="BM3" s="19">
        <v>1.3372654700544431E-2</v>
      </c>
      <c r="BN3" s="19">
        <v>7.2417592207835967E-3</v>
      </c>
      <c r="BO3" s="19">
        <v>6.4276852775531929E-3</v>
      </c>
      <c r="BP3" s="19">
        <v>4.8812775739172642E-3</v>
      </c>
      <c r="BQ3" s="45">
        <v>6.3160180110757363E-3</v>
      </c>
      <c r="BR3" s="43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1:80" x14ac:dyDescent="0.25">
      <c r="A4" s="9"/>
      <c r="B4" s="49">
        <v>-8.4481677852293168E-3</v>
      </c>
      <c r="C4" s="25">
        <v>-2.8292526719053208E-2</v>
      </c>
      <c r="D4" s="25">
        <v>-2.9544480300091155E-2</v>
      </c>
      <c r="E4" s="25">
        <v>-1.8785715024153906E-2</v>
      </c>
      <c r="F4" s="25">
        <v>-1.6477383640326911E-2</v>
      </c>
      <c r="G4" s="25"/>
      <c r="H4" s="25">
        <v>-1.4422870756309299E-2</v>
      </c>
      <c r="I4" s="25">
        <v>-1.4966581947757103E-2</v>
      </c>
      <c r="J4" s="25">
        <v>-2.7724053364865428E-2</v>
      </c>
      <c r="K4" s="25">
        <v>-1.0197799093849883E-2</v>
      </c>
      <c r="L4" s="25">
        <v>-6.6177229757185914E-3</v>
      </c>
      <c r="M4" s="25">
        <v>4.8346730431386925E-3</v>
      </c>
      <c r="N4" s="45">
        <f>LN('ESG FOND NOK '!M5/'ESG FOND NOK '!M4)</f>
        <v>4.8346730431386925E-3</v>
      </c>
      <c r="P4" s="49">
        <v>-1.0080667785229317E-2</v>
      </c>
      <c r="Q4" s="25">
        <v>-2.9925026719053206E-2</v>
      </c>
      <c r="R4" s="25">
        <v>-3.1176980300091153E-2</v>
      </c>
      <c r="S4" s="25">
        <v>-2.0418215024153905E-2</v>
      </c>
      <c r="T4" s="25">
        <v>-1.810988364032691E-2</v>
      </c>
      <c r="U4" s="25"/>
      <c r="V4" s="25">
        <v>-1.6055370756309299E-2</v>
      </c>
      <c r="W4" s="25">
        <v>-1.6599081947757104E-2</v>
      </c>
      <c r="X4" s="25">
        <v>-2.9356553364865427E-2</v>
      </c>
      <c r="Y4" s="25">
        <v>-1.1830299093849883E-2</v>
      </c>
      <c r="Z4" s="25">
        <v>-8.2502229757185908E-3</v>
      </c>
      <c r="AA4" s="25">
        <v>3.2021730431386923E-3</v>
      </c>
      <c r="AB4" s="32">
        <f>N4-$AD4</f>
        <v>4.8346730431386925E-3</v>
      </c>
      <c r="AJ4" s="24" t="s">
        <v>20</v>
      </c>
      <c r="AK4" s="19">
        <v>4.3359858031367009E-3</v>
      </c>
      <c r="AL4" s="19">
        <v>8.5939314055568494E-3</v>
      </c>
      <c r="AM4" s="19">
        <v>4.8851272755893061E-3</v>
      </c>
      <c r="AN4" s="19">
        <v>5.1817509085856405E-3</v>
      </c>
      <c r="AO4" s="19">
        <v>5.7013794693870001E-3</v>
      </c>
      <c r="AP4" s="19">
        <v>4.9162915134305183E-3</v>
      </c>
      <c r="AQ4" s="19">
        <v>4.5923328129520245E-3</v>
      </c>
      <c r="AR4" s="19">
        <v>4.5055260429198631E-3</v>
      </c>
      <c r="AS4" s="19">
        <v>8.4083781703590248E-3</v>
      </c>
      <c r="AT4" s="19">
        <v>4.8517463618211482E-3</v>
      </c>
      <c r="AU4" s="19">
        <v>5.2128042933375987E-3</v>
      </c>
      <c r="AV4" s="19">
        <v>5.9693188102158479E-3</v>
      </c>
      <c r="AW4" s="19">
        <v>1.1247784421302242E-2</v>
      </c>
      <c r="AX4" s="19">
        <v>6.6195046614420045E-3</v>
      </c>
      <c r="AY4" s="19">
        <v>6.3730232354653506E-3</v>
      </c>
      <c r="AZ4" s="19">
        <v>5.9693188102158479E-3</v>
      </c>
      <c r="BA4" s="45">
        <v>7.9674467986210639E-5</v>
      </c>
      <c r="BD4" s="24" t="s">
        <v>20</v>
      </c>
      <c r="BE4" s="19">
        <v>4.3517880522125777E-3</v>
      </c>
      <c r="BF4" s="19">
        <v>8.609157139997093E-3</v>
      </c>
      <c r="BG4" s="19">
        <v>4.8868769070177951E-3</v>
      </c>
      <c r="BH4" s="19">
        <v>5.1993407834907898E-3</v>
      </c>
      <c r="BI4" s="19">
        <v>5.7203551338174206E-3</v>
      </c>
      <c r="BJ4" s="19">
        <v>4.8579207815824133E-3</v>
      </c>
      <c r="BK4" s="19">
        <v>4.6069058144358717E-3</v>
      </c>
      <c r="BL4" s="19">
        <v>4.5184243485233387E-3</v>
      </c>
      <c r="BM4" s="19">
        <v>8.4338284976522068E-3</v>
      </c>
      <c r="BN4" s="19">
        <v>4.8682962745996532E-3</v>
      </c>
      <c r="BO4" s="19">
        <v>5.2329977016787373E-3</v>
      </c>
      <c r="BP4" s="19">
        <v>5.9893008418283522E-3</v>
      </c>
      <c r="BQ4" s="45">
        <v>5.9693188102158479E-3</v>
      </c>
    </row>
    <row r="5" spans="1:80" x14ac:dyDescent="0.25">
      <c r="A5" s="9"/>
      <c r="B5" s="49">
        <v>-3.8350564361937081E-2</v>
      </c>
      <c r="C5" s="25">
        <v>5.8813920989578012E-4</v>
      </c>
      <c r="D5" s="25">
        <v>-2.6173586139659318E-2</v>
      </c>
      <c r="E5" s="25">
        <v>-3.4421160271040405E-2</v>
      </c>
      <c r="F5" s="25">
        <v>-4.4290312929290256E-3</v>
      </c>
      <c r="G5" s="25"/>
      <c r="H5" s="25">
        <v>-4.0571141918732956E-2</v>
      </c>
      <c r="I5" s="25">
        <v>-3.7405372091244858E-2</v>
      </c>
      <c r="J5" s="25">
        <v>-1.8725583102232071E-2</v>
      </c>
      <c r="K5" s="25">
        <v>-3.2690465767643055E-2</v>
      </c>
      <c r="L5" s="25">
        <v>-1.5613823596933699E-2</v>
      </c>
      <c r="M5" s="25">
        <v>-1.6053181504973917E-2</v>
      </c>
      <c r="N5" s="45">
        <f>LN('ESG FOND NOK '!M6/'ESG FOND NOK '!M5)</f>
        <v>-1.6053181504973917E-2</v>
      </c>
      <c r="P5" s="49">
        <v>-3.9920564361937083E-2</v>
      </c>
      <c r="Q5" s="25">
        <v>-9.8186079010421988E-4</v>
      </c>
      <c r="R5" s="25">
        <v>-2.7743586139659316E-2</v>
      </c>
      <c r="S5" s="25">
        <v>-3.5991160271040407E-2</v>
      </c>
      <c r="T5" s="25">
        <v>-5.9990312929290258E-3</v>
      </c>
      <c r="U5" s="25"/>
      <c r="V5" s="25">
        <v>-4.2141141918732958E-2</v>
      </c>
      <c r="W5" s="25">
        <v>-3.897537209124486E-2</v>
      </c>
      <c r="X5" s="25">
        <v>-2.0295583102232069E-2</v>
      </c>
      <c r="Y5" s="25">
        <v>-3.4260465767643057E-2</v>
      </c>
      <c r="Z5" s="25">
        <v>-1.7183823596933698E-2</v>
      </c>
      <c r="AA5" s="25">
        <v>-1.7623181504973915E-2</v>
      </c>
      <c r="AB5" s="32">
        <f>N5-$AD5</f>
        <v>-1.6053181504973917E-2</v>
      </c>
      <c r="AJ5" s="24" t="s">
        <v>21</v>
      </c>
      <c r="AK5" s="19">
        <v>1.794700287492617E-2</v>
      </c>
      <c r="AL5" s="19">
        <v>2.3103291152910842E-2</v>
      </c>
      <c r="AM5" s="19">
        <v>5.7582185960123383E-3</v>
      </c>
      <c r="AN5" s="19">
        <v>1.4286488756952752E-2</v>
      </c>
      <c r="AO5" s="19">
        <v>1.2433907981440229E-2</v>
      </c>
      <c r="AP5" s="19">
        <v>1.9989931471008762E-2</v>
      </c>
      <c r="AQ5" s="19">
        <v>1.7518696208973707E-2</v>
      </c>
      <c r="AR5" s="19">
        <v>1.9123000354765701E-2</v>
      </c>
      <c r="AS5" s="19">
        <v>1.8335209427666876E-2</v>
      </c>
      <c r="AT5" s="19">
        <v>1.7602935473148562E-2</v>
      </c>
      <c r="AU5" s="19">
        <v>1.6360914414551977E-2</v>
      </c>
      <c r="AV5" s="19">
        <v>8.4674510990985965E-3</v>
      </c>
      <c r="AW5" s="19">
        <v>2.340435832729602E-2</v>
      </c>
      <c r="AX5" s="19">
        <v>1.3416320352070969E-2</v>
      </c>
      <c r="AY5" s="19">
        <v>1.2924093561290564E-2</v>
      </c>
      <c r="AZ5" s="19">
        <v>8.4674510990985965E-3</v>
      </c>
      <c r="BA5" s="45">
        <v>1.3599999999999999E-3</v>
      </c>
      <c r="BD5" s="24" t="s">
        <v>21</v>
      </c>
      <c r="BE5" s="19">
        <v>1.658700287492617E-2</v>
      </c>
      <c r="BF5" s="19">
        <v>2.186745781957751E-2</v>
      </c>
      <c r="BG5" s="19">
        <v>3.9512282545055453E-3</v>
      </c>
      <c r="BH5" s="19">
        <v>1.3780655423619418E-2</v>
      </c>
      <c r="BI5" s="19">
        <v>1.0869741314773562E-2</v>
      </c>
      <c r="BJ5" s="19">
        <v>1.9479315305666659E-2</v>
      </c>
      <c r="BK5" s="19">
        <v>1.5715727945872598E-2</v>
      </c>
      <c r="BL5" s="19">
        <v>1.7619867424471816E-2</v>
      </c>
      <c r="BM5" s="19">
        <v>1.717604276100021E-2</v>
      </c>
      <c r="BN5" s="19">
        <v>1.6432935473148561E-2</v>
      </c>
      <c r="BO5" s="19">
        <v>1.4502771845350952E-2</v>
      </c>
      <c r="BP5" s="19">
        <v>7.0537370283211102E-3</v>
      </c>
      <c r="BQ5" s="45">
        <v>8.4674510990985965E-3</v>
      </c>
    </row>
    <row r="6" spans="1:80" x14ac:dyDescent="0.25">
      <c r="A6" s="9"/>
      <c r="B6" s="49">
        <v>3.7889373559130843E-2</v>
      </c>
      <c r="C6" s="25">
        <v>8.7577406525358864E-2</v>
      </c>
      <c r="D6" s="25">
        <v>4.5808956517512038E-2</v>
      </c>
      <c r="E6" s="25">
        <v>1.6011411436717769E-2</v>
      </c>
      <c r="F6" s="25">
        <v>1.2433907981440229E-2</v>
      </c>
      <c r="G6" s="25"/>
      <c r="H6" s="25">
        <v>3.7603922704119767E-2</v>
      </c>
      <c r="I6" s="25">
        <v>4.4312250398170674E-2</v>
      </c>
      <c r="J6" s="25">
        <v>4.2067589646312166E-2</v>
      </c>
      <c r="K6" s="25">
        <v>7.4729165675473372E-2</v>
      </c>
      <c r="L6" s="25">
        <v>3.1960925278663295E-2</v>
      </c>
      <c r="M6" s="25">
        <v>4.404962641820058E-2</v>
      </c>
      <c r="N6" s="45">
        <f>LN('ESG FOND NOK '!M7/'ESG FOND NOK '!M6)</f>
        <v>4.404962641820058E-2</v>
      </c>
      <c r="P6" s="49">
        <v>3.6325206892464178E-2</v>
      </c>
      <c r="Q6" s="25">
        <v>8.6013239858692192E-2</v>
      </c>
      <c r="R6" s="25">
        <v>4.4244789850845373E-2</v>
      </c>
      <c r="S6" s="25">
        <v>1.4447244770051102E-2</v>
      </c>
      <c r="T6" s="25">
        <v>1.0869741314773562E-2</v>
      </c>
      <c r="U6" s="25"/>
      <c r="V6" s="25">
        <v>3.6039756037453102E-2</v>
      </c>
      <c r="W6" s="25">
        <v>4.2748083731504009E-2</v>
      </c>
      <c r="X6" s="25">
        <v>4.0503422979645501E-2</v>
      </c>
      <c r="Y6" s="25">
        <v>7.31649990088067E-2</v>
      </c>
      <c r="Z6" s="25">
        <v>3.039675861199663E-2</v>
      </c>
      <c r="AA6" s="25">
        <v>4.2485459751533915E-2</v>
      </c>
      <c r="AB6" s="32">
        <f t="shared" ref="AB6:AB63" si="0">N6-$AD6</f>
        <v>4.404962641820058E-2</v>
      </c>
      <c r="AJ6" s="24" t="s">
        <v>167</v>
      </c>
      <c r="AK6" s="19" t="e">
        <v>#N/A</v>
      </c>
      <c r="AL6" s="19" t="e">
        <v>#N/A</v>
      </c>
      <c r="AM6" s="19" t="e">
        <v>#N/A</v>
      </c>
      <c r="AN6" s="19" t="e">
        <v>#N/A</v>
      </c>
      <c r="AO6" s="19" t="e">
        <v>#N/A</v>
      </c>
      <c r="AP6" s="19" t="e">
        <v>#N/A</v>
      </c>
      <c r="AQ6" s="19" t="e">
        <v>#N/A</v>
      </c>
      <c r="AR6" s="19" t="e">
        <v>#N/A</v>
      </c>
      <c r="AS6" s="19" t="e">
        <v>#N/A</v>
      </c>
      <c r="AT6" s="19" t="e">
        <v>#N/A</v>
      </c>
      <c r="AU6" s="19" t="e">
        <v>#N/A</v>
      </c>
      <c r="AV6" s="19" t="e">
        <v>#N/A</v>
      </c>
      <c r="AW6" s="19" t="e">
        <v>#N/A</v>
      </c>
      <c r="AX6" s="19" t="e">
        <v>#N/A</v>
      </c>
      <c r="AY6" s="19" t="e">
        <v>#N/A</v>
      </c>
      <c r="AZ6" s="19" t="e">
        <v>#N/A</v>
      </c>
      <c r="BA6" s="45">
        <v>1.475E-3</v>
      </c>
      <c r="BD6" s="24" t="s">
        <v>167</v>
      </c>
      <c r="BE6" s="19" t="e">
        <v>#N/A</v>
      </c>
      <c r="BF6" s="19" t="e">
        <v>#N/A</v>
      </c>
      <c r="BG6" s="19" t="e">
        <v>#N/A</v>
      </c>
      <c r="BH6" s="19" t="e">
        <v>#N/A</v>
      </c>
      <c r="BI6" s="19" t="e">
        <v>#N/A</v>
      </c>
      <c r="BJ6" s="19" t="e">
        <v>#N/A</v>
      </c>
      <c r="BK6" s="19" t="e">
        <v>#N/A</v>
      </c>
      <c r="BL6" s="19" t="e">
        <v>#N/A</v>
      </c>
      <c r="BM6" s="19" t="e">
        <v>#N/A</v>
      </c>
      <c r="BN6" s="19" t="e">
        <v>#N/A</v>
      </c>
      <c r="BO6" s="19" t="e">
        <v>#N/A</v>
      </c>
      <c r="BP6" s="19" t="e">
        <v>#N/A</v>
      </c>
      <c r="BQ6" s="45" t="e">
        <v>#N/A</v>
      </c>
    </row>
    <row r="7" spans="1:80" x14ac:dyDescent="0.25">
      <c r="A7" s="9"/>
      <c r="B7" s="49">
        <v>1.973207347579679E-2</v>
      </c>
      <c r="C7" s="25">
        <v>6.7962894270970367E-2</v>
      </c>
      <c r="D7" s="25">
        <v>-9.0441036165483431E-3</v>
      </c>
      <c r="E7" s="25">
        <v>2.5746679629582062E-2</v>
      </c>
      <c r="F7" s="25">
        <v>2.407927815833534E-2</v>
      </c>
      <c r="G7" s="25"/>
      <c r="H7" s="25">
        <v>2.2932872727455918E-2</v>
      </c>
      <c r="I7" s="25">
        <v>2.525734666440084E-2</v>
      </c>
      <c r="J7" s="25">
        <v>3.3454038101024354E-2</v>
      </c>
      <c r="K7" s="25">
        <v>2.7400329400906594E-2</v>
      </c>
      <c r="L7" s="25">
        <v>6.3726837694441669E-3</v>
      </c>
      <c r="M7" s="25">
        <v>-2.7468893263288144E-3</v>
      </c>
      <c r="N7" s="45">
        <f>LN('ESG FOND NOK '!M8/'ESG FOND NOK '!M7)</f>
        <v>-2.7468893263288144E-3</v>
      </c>
      <c r="P7" s="49">
        <v>1.8265406809130122E-2</v>
      </c>
      <c r="Q7" s="25">
        <v>6.6496227604303695E-2</v>
      </c>
      <c r="R7" s="25">
        <v>-1.051077028321501E-2</v>
      </c>
      <c r="S7" s="25">
        <v>2.4280012962915393E-2</v>
      </c>
      <c r="T7" s="25">
        <v>2.2612611491668672E-2</v>
      </c>
      <c r="U7" s="25"/>
      <c r="V7" s="25">
        <v>2.146620606078925E-2</v>
      </c>
      <c r="W7" s="25">
        <v>2.3790679997734172E-2</v>
      </c>
      <c r="X7" s="25">
        <v>3.1987371434357689E-2</v>
      </c>
      <c r="Y7" s="25">
        <v>2.5933662734239925E-2</v>
      </c>
      <c r="Z7" s="25">
        <v>4.9060171027775004E-3</v>
      </c>
      <c r="AA7" s="25">
        <v>-4.2135559929954809E-3</v>
      </c>
      <c r="AB7" s="32">
        <f t="shared" si="0"/>
        <v>-2.7468893263288144E-3</v>
      </c>
      <c r="AJ7" s="24" t="s">
        <v>168</v>
      </c>
      <c r="AK7" s="19">
        <v>3.3865131713684271E-2</v>
      </c>
      <c r="AL7" s="19">
        <v>6.7120749975014396E-2</v>
      </c>
      <c r="AM7" s="19">
        <v>3.8154063720934134E-2</v>
      </c>
      <c r="AN7" s="19">
        <v>4.0470768354410006E-2</v>
      </c>
      <c r="AO7" s="19">
        <v>4.4529197153000667E-2</v>
      </c>
      <c r="AP7" s="19">
        <v>3.6127216904040124E-2</v>
      </c>
      <c r="AQ7" s="19">
        <v>3.5867265864014043E-2</v>
      </c>
      <c r="AR7" s="19">
        <v>3.5189283316503853E-2</v>
      </c>
      <c r="AS7" s="19">
        <v>6.5671532879947161E-2</v>
      </c>
      <c r="AT7" s="19">
        <v>3.7893350449994909E-2</v>
      </c>
      <c r="AU7" s="19">
        <v>4.0713303042604794E-2</v>
      </c>
      <c r="AV7" s="19">
        <v>4.6621870302871821E-2</v>
      </c>
      <c r="AW7" s="19">
        <v>8.7848004631143742E-2</v>
      </c>
      <c r="AX7" s="19">
        <v>5.1699984136690004E-2</v>
      </c>
      <c r="AY7" s="19">
        <v>4.9774902659338829E-2</v>
      </c>
      <c r="AZ7" s="19">
        <v>4.6621870302871821E-2</v>
      </c>
      <c r="BA7" s="45">
        <v>6.2227748776733669E-4</v>
      </c>
      <c r="BD7" s="24" t="s">
        <v>168</v>
      </c>
      <c r="BE7" s="19">
        <v>3.3988551224407734E-2</v>
      </c>
      <c r="BF7" s="19">
        <v>6.7239666762491754E-2</v>
      </c>
      <c r="BG7" s="19">
        <v>3.8167728779231448E-2</v>
      </c>
      <c r="BH7" s="19">
        <v>4.0608149669187188E-2</v>
      </c>
      <c r="BI7" s="19">
        <v>4.4677401829968474E-2</v>
      </c>
      <c r="BJ7" s="19">
        <v>3.6027304750802076E-2</v>
      </c>
      <c r="BK7" s="19">
        <v>3.5981084644130246E-2</v>
      </c>
      <c r="BL7" s="19">
        <v>3.5290022303663141E-2</v>
      </c>
      <c r="BM7" s="19">
        <v>6.5870306290440453E-2</v>
      </c>
      <c r="BN7" s="19">
        <v>3.8022609400909513E-2</v>
      </c>
      <c r="BO7" s="19">
        <v>4.0871018603556623E-2</v>
      </c>
      <c r="BP7" s="19">
        <v>4.677793495879734E-2</v>
      </c>
      <c r="BQ7" s="45">
        <v>4.6621870302871821E-2</v>
      </c>
    </row>
    <row r="8" spans="1:80" x14ac:dyDescent="0.25">
      <c r="A8" s="9"/>
      <c r="B8" s="49">
        <v>-1.8072781059694617E-2</v>
      </c>
      <c r="C8" s="25">
        <v>-7.3544639099341585E-2</v>
      </c>
      <c r="D8" s="25">
        <v>-2.8547879798682799E-2</v>
      </c>
      <c r="E8" s="25">
        <v>-2.2662901273486181E-2</v>
      </c>
      <c r="F8" s="25">
        <v>-3.0121358372485224E-2</v>
      </c>
      <c r="G8" s="25"/>
      <c r="H8" s="25">
        <v>-5.2602037502732582E-3</v>
      </c>
      <c r="I8" s="25">
        <v>-2.6336118386945445E-3</v>
      </c>
      <c r="J8" s="25">
        <v>-4.6716584231555981E-2</v>
      </c>
      <c r="K8" s="25">
        <v>-1.0250653766543298E-3</v>
      </c>
      <c r="L8" s="25">
        <v>-2.3190794832968181E-2</v>
      </c>
      <c r="M8" s="25">
        <v>-3.6446104612833513E-3</v>
      </c>
      <c r="N8" s="45">
        <f>LN('ESG FOND NOK '!M9/'ESG FOND NOK '!M8)</f>
        <v>-3.6446104612833513E-3</v>
      </c>
      <c r="P8" s="49">
        <v>-1.9569447726361284E-2</v>
      </c>
      <c r="Q8" s="25">
        <v>-7.5041305766008246E-2</v>
      </c>
      <c r="R8" s="25">
        <v>-3.0044546465349466E-2</v>
      </c>
      <c r="S8" s="25">
        <v>-2.4159567940152848E-2</v>
      </c>
      <c r="T8" s="25">
        <v>-3.1618025039151891E-2</v>
      </c>
      <c r="U8" s="25"/>
      <c r="V8" s="25">
        <v>-6.7568704169399252E-3</v>
      </c>
      <c r="W8" s="25">
        <v>-4.1302785053612115E-3</v>
      </c>
      <c r="X8" s="25">
        <v>-4.8213250898222648E-2</v>
      </c>
      <c r="Y8" s="25">
        <v>-2.5217320433209966E-3</v>
      </c>
      <c r="Z8" s="25">
        <v>-2.4687461499634848E-2</v>
      </c>
      <c r="AA8" s="25">
        <v>-5.1412771279500183E-3</v>
      </c>
      <c r="AB8" s="32">
        <f t="shared" si="0"/>
        <v>-3.6446104612833513E-3</v>
      </c>
      <c r="AJ8" s="24" t="s">
        <v>22</v>
      </c>
      <c r="AK8" s="19">
        <v>1.1468471459851841E-3</v>
      </c>
      <c r="AL8" s="19">
        <v>4.5051950772083951E-3</v>
      </c>
      <c r="AM8" s="19">
        <v>1.455732578421102E-3</v>
      </c>
      <c r="AN8" s="19">
        <v>1.6378830911963141E-3</v>
      </c>
      <c r="AO8" s="19">
        <v>1.982849399090803E-3</v>
      </c>
      <c r="AP8" s="19">
        <v>1.3051758012315626E-3</v>
      </c>
      <c r="AQ8" s="19">
        <v>1.2864607605598669E-3</v>
      </c>
      <c r="AR8" s="19">
        <v>1.2382856603291763E-3</v>
      </c>
      <c r="AS8" s="19">
        <v>4.3127502308019814E-3</v>
      </c>
      <c r="AT8" s="19">
        <v>1.4359060083261293E-3</v>
      </c>
      <c r="AU8" s="19">
        <v>1.6575730446389729E-3</v>
      </c>
      <c r="AV8" s="19">
        <v>2.1735987905378016E-3</v>
      </c>
      <c r="AW8" s="19">
        <v>7.7172719176734532E-3</v>
      </c>
      <c r="AX8" s="19">
        <v>2.6728883597339982E-3</v>
      </c>
      <c r="AY8" s="19">
        <v>2.4775409347466558E-3</v>
      </c>
      <c r="AZ8" s="19">
        <v>2.1735987905378016E-3</v>
      </c>
      <c r="BA8" s="45">
        <v>3.8722927178202789E-7</v>
      </c>
      <c r="BD8" s="24" t="s">
        <v>22</v>
      </c>
      <c r="BE8" s="19">
        <v>1.1552216143341885E-3</v>
      </c>
      <c r="BF8" s="19">
        <v>4.5211727863309382E-3</v>
      </c>
      <c r="BG8" s="19">
        <v>1.4567755201649725E-3</v>
      </c>
      <c r="BH8" s="19">
        <v>1.6490218195551077E-3</v>
      </c>
      <c r="BI8" s="19">
        <v>1.9960702342764701E-3</v>
      </c>
      <c r="BJ8" s="19">
        <v>1.2979666876071659E-3</v>
      </c>
      <c r="BK8" s="19">
        <v>1.2946384521680652E-3</v>
      </c>
      <c r="BL8" s="19">
        <v>1.245385674193042E-3</v>
      </c>
      <c r="BM8" s="19">
        <v>4.3388972507964396E-3</v>
      </c>
      <c r="BN8" s="19">
        <v>1.4457188256541327E-3</v>
      </c>
      <c r="BO8" s="19">
        <v>1.6704401616922718E-3</v>
      </c>
      <c r="BP8" s="19">
        <v>2.1881751990094744E-3</v>
      </c>
      <c r="BQ8" s="45">
        <v>2.1735987905378016E-3</v>
      </c>
    </row>
    <row r="9" spans="1:80" x14ac:dyDescent="0.25">
      <c r="A9" s="9"/>
      <c r="B9" s="49">
        <v>2.8958588704945828E-2</v>
      </c>
      <c r="C9" s="25">
        <v>6.0429881572748124E-2</v>
      </c>
      <c r="D9" s="25">
        <v>2.6009058377379678E-2</v>
      </c>
      <c r="E9" s="25">
        <v>7.0616603384541414E-3</v>
      </c>
      <c r="F9" s="25">
        <v>4.0134286572085238E-2</v>
      </c>
      <c r="G9" s="25">
        <v>3.3321497431091793E-2</v>
      </c>
      <c r="H9" s="25">
        <v>3.3342595966217629E-2</v>
      </c>
      <c r="I9" s="25">
        <v>3.0978305248108136E-2</v>
      </c>
      <c r="J9" s="25">
        <v>1.5425109919361919E-2</v>
      </c>
      <c r="K9" s="25">
        <v>1.7566121429227976E-3</v>
      </c>
      <c r="L9" s="25">
        <v>1.9778609108868233E-2</v>
      </c>
      <c r="M9" s="25">
        <v>3.008866952348695E-2</v>
      </c>
      <c r="N9" s="45">
        <f>LN('ESG FOND NOK '!M10/'ESG FOND NOK '!M9)</f>
        <v>3.008866952348695E-2</v>
      </c>
      <c r="P9" s="49">
        <v>2.7386922038279162E-2</v>
      </c>
      <c r="Q9" s="25">
        <v>5.8858214906081459E-2</v>
      </c>
      <c r="R9" s="25">
        <v>2.4437391710713012E-2</v>
      </c>
      <c r="S9" s="25">
        <v>5.4899936717874749E-3</v>
      </c>
      <c r="T9" s="25">
        <v>3.8562619905418573E-2</v>
      </c>
      <c r="U9" s="25">
        <v>3.1749830764425127E-2</v>
      </c>
      <c r="V9" s="25">
        <v>3.1770929299550964E-2</v>
      </c>
      <c r="W9" s="25">
        <v>2.940663858144147E-2</v>
      </c>
      <c r="X9" s="25">
        <v>1.3853443252695254E-2</v>
      </c>
      <c r="Y9" s="25">
        <v>1.8494547625613105E-4</v>
      </c>
      <c r="Z9" s="25">
        <v>1.8206942442201567E-2</v>
      </c>
      <c r="AA9" s="25">
        <v>2.8517002856820284E-2</v>
      </c>
      <c r="AB9" s="32">
        <f t="shared" si="0"/>
        <v>3.008866952348695E-2</v>
      </c>
      <c r="AJ9" s="24" t="s">
        <v>23</v>
      </c>
      <c r="AK9" s="19">
        <v>-0.28375090416307813</v>
      </c>
      <c r="AL9" s="19">
        <v>-6.3832353169153588E-2</v>
      </c>
      <c r="AM9" s="19">
        <v>0.65443767118848761</v>
      </c>
      <c r="AN9" s="19">
        <v>0.2054965743586048</v>
      </c>
      <c r="AO9" s="19">
        <v>0.55628204528349068</v>
      </c>
      <c r="AP9" s="19">
        <v>-0.36796110480432009</v>
      </c>
      <c r="AQ9" s="19">
        <v>-0.5552603730328376</v>
      </c>
      <c r="AR9" s="19">
        <v>-0.54245184430877602</v>
      </c>
      <c r="AS9" s="19">
        <v>-0.44033592444167091</v>
      </c>
      <c r="AT9" s="19">
        <v>-9.0094229207594356E-2</v>
      </c>
      <c r="AU9" s="19">
        <v>1.4987067624192747</v>
      </c>
      <c r="AV9" s="19">
        <v>3.2030208071961015</v>
      </c>
      <c r="AW9" s="19">
        <v>0.58068605164537912</v>
      </c>
      <c r="AX9" s="19">
        <v>0.30928613554100393</v>
      </c>
      <c r="AY9" s="19">
        <v>3.1167135858708281</v>
      </c>
      <c r="AZ9" s="19">
        <v>3.2030208071961015</v>
      </c>
      <c r="BA9" s="45">
        <v>9.9837977649011478E-2</v>
      </c>
      <c r="BD9" s="24" t="s">
        <v>23</v>
      </c>
      <c r="BE9" s="19">
        <v>-0.27982966376626006</v>
      </c>
      <c r="BF9" s="19">
        <v>-8.9935317682884097E-2</v>
      </c>
      <c r="BG9" s="19">
        <v>0.61000669776440519</v>
      </c>
      <c r="BH9" s="19">
        <v>0.19008450655141251</v>
      </c>
      <c r="BI9" s="19">
        <v>0.51608913841422499</v>
      </c>
      <c r="BJ9" s="19">
        <v>-0.34907576121882178</v>
      </c>
      <c r="BK9" s="19">
        <v>-0.56896415523810662</v>
      </c>
      <c r="BL9" s="19">
        <v>-0.55395029479636992</v>
      </c>
      <c r="BM9" s="19">
        <v>-0.45121097824890288</v>
      </c>
      <c r="BN9" s="19">
        <v>-8.4639725180732484E-2</v>
      </c>
      <c r="BO9" s="19">
        <v>1.4807719667900843</v>
      </c>
      <c r="BP9" s="19">
        <v>3.2269978896017912</v>
      </c>
      <c r="BQ9" s="45">
        <v>3.2030208071961015</v>
      </c>
    </row>
    <row r="10" spans="1:80" x14ac:dyDescent="0.25">
      <c r="A10" s="9"/>
      <c r="B10" s="49">
        <v>3.2397199516909093E-2</v>
      </c>
      <c r="C10" s="25">
        <v>2.1523081698409274E-2</v>
      </c>
      <c r="D10" s="25">
        <v>5.0992115505945484E-3</v>
      </c>
      <c r="E10" s="25">
        <v>3.8322513134163745E-2</v>
      </c>
      <c r="F10" s="25">
        <v>2.5109802105472444E-2</v>
      </c>
      <c r="G10" s="25">
        <v>3.9232000960380452E-2</v>
      </c>
      <c r="H10" s="25">
        <v>4.2096459872551208E-2</v>
      </c>
      <c r="I10" s="25">
        <v>4.0261139042238998E-2</v>
      </c>
      <c r="J10" s="25">
        <v>5.4781166757327778E-3</v>
      </c>
      <c r="K10" s="25">
        <v>1.1632546835828496E-2</v>
      </c>
      <c r="L10" s="25">
        <v>3.0432879193549294E-2</v>
      </c>
      <c r="M10" s="25">
        <v>1.0744011554681339E-2</v>
      </c>
      <c r="N10" s="45">
        <f>LN('ESG FOND NOK '!M11/'ESG FOND NOK '!M10)</f>
        <v>1.0744011554681339E-2</v>
      </c>
      <c r="P10" s="49">
        <v>3.0922199516909093E-2</v>
      </c>
      <c r="Q10" s="25">
        <v>2.0048081698409274E-2</v>
      </c>
      <c r="R10" s="25">
        <v>3.6242115505945487E-3</v>
      </c>
      <c r="S10" s="25">
        <v>3.6847513134163748E-2</v>
      </c>
      <c r="T10" s="25">
        <v>2.3634802105472443E-2</v>
      </c>
      <c r="U10" s="25">
        <v>3.7757000960380455E-2</v>
      </c>
      <c r="V10" s="25">
        <v>4.062145987255121E-2</v>
      </c>
      <c r="W10" s="25">
        <v>3.8786139042239001E-2</v>
      </c>
      <c r="X10" s="25">
        <v>4.003116675732778E-3</v>
      </c>
      <c r="Y10" s="25">
        <v>1.0157546835828495E-2</v>
      </c>
      <c r="Z10" s="25">
        <v>2.8957879193549294E-2</v>
      </c>
      <c r="AA10" s="25">
        <v>9.2690115546813379E-3</v>
      </c>
      <c r="AB10" s="32">
        <f t="shared" si="0"/>
        <v>1.0744011554681339E-2</v>
      </c>
      <c r="AJ10" s="24" t="s">
        <v>24</v>
      </c>
      <c r="AK10" s="19">
        <v>-0.39192539868828491</v>
      </c>
      <c r="AL10" s="19">
        <v>-0.46319412275662308</v>
      </c>
      <c r="AM10" s="19">
        <v>4.0309670321181885E-2</v>
      </c>
      <c r="AN10" s="19">
        <v>-0.42905672749357732</v>
      </c>
      <c r="AO10" s="19">
        <v>-0.54196400897548658</v>
      </c>
      <c r="AP10" s="19">
        <v>-0.49098409841925333</v>
      </c>
      <c r="AQ10" s="19">
        <v>-0.40280918226132395</v>
      </c>
      <c r="AR10" s="19">
        <v>-0.45128592432556275</v>
      </c>
      <c r="AS10" s="19">
        <v>-0.21730116836861918</v>
      </c>
      <c r="AT10" s="19">
        <v>-0.54713034249370485</v>
      </c>
      <c r="AU10" s="19">
        <v>-0.87845967808946812</v>
      </c>
      <c r="AV10" s="19">
        <v>-0.93855877820962408</v>
      </c>
      <c r="AW10" s="19">
        <v>-0.31118528677244345</v>
      </c>
      <c r="AX10" s="19">
        <v>-0.53614137929086858</v>
      </c>
      <c r="AY10" s="19">
        <v>-0.99413438075530203</v>
      </c>
      <c r="AZ10" s="19">
        <v>-0.93855877820962408</v>
      </c>
      <c r="BA10" s="45">
        <v>0.74334725529454193</v>
      </c>
      <c r="BD10" s="24" t="s">
        <v>24</v>
      </c>
      <c r="BE10" s="19">
        <v>-0.39469329728231978</v>
      </c>
      <c r="BF10" s="19">
        <v>-0.45862960990834784</v>
      </c>
      <c r="BG10" s="19">
        <v>2.6871174784284781E-2</v>
      </c>
      <c r="BH10" s="19">
        <v>-0.42545502750466674</v>
      </c>
      <c r="BI10" s="19">
        <v>-0.54471952360770604</v>
      </c>
      <c r="BJ10" s="19">
        <v>-0.53058332546069764</v>
      </c>
      <c r="BK10" s="19">
        <v>-0.40932068710127067</v>
      </c>
      <c r="BL10" s="19">
        <v>-0.45703201107397839</v>
      </c>
      <c r="BM10" s="19">
        <v>-0.21121450282048135</v>
      </c>
      <c r="BN10" s="19">
        <v>-0.55652807613205568</v>
      </c>
      <c r="BO10" s="19">
        <v>-0.87567508425813401</v>
      </c>
      <c r="BP10" s="19">
        <v>-0.93818086550928126</v>
      </c>
      <c r="BQ10" s="45">
        <v>-0.93855877820962408</v>
      </c>
    </row>
    <row r="11" spans="1:80" x14ac:dyDescent="0.25">
      <c r="A11" s="9"/>
      <c r="B11" s="49">
        <v>-3.6072520762238817E-2</v>
      </c>
      <c r="C11" s="25">
        <v>-5.522928271904453E-2</v>
      </c>
      <c r="D11" s="25">
        <v>-3.0492304864515238E-2</v>
      </c>
      <c r="E11" s="25">
        <v>-3.3964363773311974E-2</v>
      </c>
      <c r="F11" s="25">
        <v>-4.1302614859399817E-2</v>
      </c>
      <c r="G11" s="25">
        <v>-2.3700723901430996E-2</v>
      </c>
      <c r="H11" s="25">
        <v>-2.2433158347041651E-2</v>
      </c>
      <c r="I11" s="25">
        <v>-2.1051607472319888E-2</v>
      </c>
      <c r="J11" s="25">
        <v>-6.4460771617839821E-2</v>
      </c>
      <c r="K11" s="25">
        <v>-2.3204706963985241E-2</v>
      </c>
      <c r="L11" s="25">
        <v>-2.3069753428510541E-2</v>
      </c>
      <c r="M11" s="25">
        <v>1.5608086807580477E-2</v>
      </c>
      <c r="N11" s="45">
        <f>LN('ESG FOND NOK '!M12/'ESG FOND NOK '!M11)</f>
        <v>1.5608086807580477E-2</v>
      </c>
      <c r="P11" s="49">
        <v>-3.768502076223882E-2</v>
      </c>
      <c r="Q11" s="25">
        <v>-5.6841782719044533E-2</v>
      </c>
      <c r="R11" s="25">
        <v>-3.2104804864515238E-2</v>
      </c>
      <c r="S11" s="25">
        <v>-3.5576863773311977E-2</v>
      </c>
      <c r="T11" s="25">
        <v>-4.2915114859399819E-2</v>
      </c>
      <c r="U11" s="25">
        <v>-2.5313223901430995E-2</v>
      </c>
      <c r="V11" s="25">
        <v>-2.404565834704165E-2</v>
      </c>
      <c r="W11" s="25">
        <v>-2.2664107472319887E-2</v>
      </c>
      <c r="X11" s="25">
        <v>-6.6073271617839824E-2</v>
      </c>
      <c r="Y11" s="25">
        <v>-2.481720696398524E-2</v>
      </c>
      <c r="Z11" s="25">
        <v>-2.4682253428510541E-2</v>
      </c>
      <c r="AA11" s="25">
        <v>1.3995586807580477E-2</v>
      </c>
      <c r="AB11" s="32">
        <f t="shared" si="0"/>
        <v>1.5608086807580477E-2</v>
      </c>
      <c r="AJ11" s="24" t="s">
        <v>169</v>
      </c>
      <c r="AK11" s="19">
        <v>0.15144468431547897</v>
      </c>
      <c r="AL11" s="19">
        <v>0.30652912618580752</v>
      </c>
      <c r="AM11" s="19">
        <v>0.19496867422819925</v>
      </c>
      <c r="AN11" s="19">
        <v>0.19242093359627038</v>
      </c>
      <c r="AO11" s="19">
        <v>0.22495357350439341</v>
      </c>
      <c r="AP11" s="19">
        <v>0.15953606712422247</v>
      </c>
      <c r="AQ11" s="19">
        <v>0.15748023604116806</v>
      </c>
      <c r="AR11" s="19">
        <v>0.15314641292465034</v>
      </c>
      <c r="AS11" s="19">
        <v>0.28411798150400452</v>
      </c>
      <c r="AT11" s="19">
        <v>0.16145981560593586</v>
      </c>
      <c r="AU11" s="19">
        <v>0.21048223343231159</v>
      </c>
      <c r="AV11" s="19">
        <v>0.2849927304437947</v>
      </c>
      <c r="AW11" s="19">
        <v>0.443559430937151</v>
      </c>
      <c r="AX11" s="19">
        <v>0.26089732678296867</v>
      </c>
      <c r="AY11" s="19">
        <v>0.30790621350961922</v>
      </c>
      <c r="AZ11" s="19">
        <v>0.2849927304437947</v>
      </c>
      <c r="BA11" s="45">
        <v>2.4641666666666662E-3</v>
      </c>
      <c r="BD11" s="24" t="s">
        <v>169</v>
      </c>
      <c r="BE11" s="19">
        <v>0.15237801764881231</v>
      </c>
      <c r="BF11" s="19">
        <v>0.3065982928524742</v>
      </c>
      <c r="BG11" s="19">
        <v>0.19422534089486593</v>
      </c>
      <c r="BH11" s="19">
        <v>0.19300815715782621</v>
      </c>
      <c r="BI11" s="19">
        <v>0.22412190683772676</v>
      </c>
      <c r="BJ11" s="19">
        <v>0.15853523379088913</v>
      </c>
      <c r="BK11" s="19">
        <v>0.15647940270783472</v>
      </c>
      <c r="BL11" s="19">
        <v>0.15214557959131703</v>
      </c>
      <c r="BM11" s="19">
        <v>0.28435131483733789</v>
      </c>
      <c r="BN11" s="19">
        <v>0.16153981560593583</v>
      </c>
      <c r="BO11" s="19">
        <v>0.21048395860370284</v>
      </c>
      <c r="BP11" s="19">
        <v>0.28704689711046139</v>
      </c>
      <c r="BQ11" s="45">
        <v>0.2849927304437947</v>
      </c>
    </row>
    <row r="12" spans="1:80" x14ac:dyDescent="0.25">
      <c r="A12" s="9"/>
      <c r="B12" s="49">
        <v>-6.6174344222308057E-2</v>
      </c>
      <c r="C12" s="25">
        <v>-6.0511091783041308E-2</v>
      </c>
      <c r="D12" s="25">
        <v>-6.1250816064781437E-2</v>
      </c>
      <c r="E12" s="25">
        <v>-4.7648083696439192E-2</v>
      </c>
      <c r="F12" s="25">
        <v>-6.0825649158355685E-2</v>
      </c>
      <c r="G12" s="25">
        <v>-4.1797715999090074E-2</v>
      </c>
      <c r="H12" s="25">
        <v>-4.9808903701521232E-2</v>
      </c>
      <c r="I12" s="25">
        <v>-4.828004609629985E-2</v>
      </c>
      <c r="J12" s="25">
        <v>-8.2604801578081755E-2</v>
      </c>
      <c r="K12" s="25">
        <v>-6.9271212505820592E-2</v>
      </c>
      <c r="L12" s="25">
        <v>-7.2141860509094158E-2</v>
      </c>
      <c r="M12" s="25">
        <v>-3.1463653784623027E-2</v>
      </c>
      <c r="N12" s="45">
        <f>LN('ESG FOND NOK '!M13/'ESG FOND NOK '!M12)</f>
        <v>-3.1463653784623027E-2</v>
      </c>
      <c r="P12" s="49">
        <v>-6.7794344222308053E-2</v>
      </c>
      <c r="Q12" s="25">
        <v>-6.2131091783041312E-2</v>
      </c>
      <c r="R12" s="25">
        <v>-6.287081606478144E-2</v>
      </c>
      <c r="S12" s="25">
        <v>-4.9268083696439188E-2</v>
      </c>
      <c r="T12" s="25">
        <v>-6.2445649158355682E-2</v>
      </c>
      <c r="U12" s="25">
        <v>-4.341771599909007E-2</v>
      </c>
      <c r="V12" s="25">
        <v>-5.1428903701521228E-2</v>
      </c>
      <c r="W12" s="25">
        <v>-4.9900046096299847E-2</v>
      </c>
      <c r="X12" s="25">
        <v>-8.4224801578081751E-2</v>
      </c>
      <c r="Y12" s="25">
        <v>-7.0891212505820589E-2</v>
      </c>
      <c r="Z12" s="25">
        <v>-7.3761860509094154E-2</v>
      </c>
      <c r="AA12" s="25">
        <v>-3.3083653784623024E-2</v>
      </c>
      <c r="AB12" s="32">
        <f t="shared" si="0"/>
        <v>-3.1463653784623027E-2</v>
      </c>
      <c r="AJ12" s="24" t="s">
        <v>25</v>
      </c>
      <c r="AK12" s="19">
        <v>-7.1438589914257875E-2</v>
      </c>
      <c r="AL12" s="19">
        <v>-0.1710767220919148</v>
      </c>
      <c r="AM12" s="19">
        <v>-7.5092627627446035E-2</v>
      </c>
      <c r="AN12" s="19">
        <v>-0.10177930514003464</v>
      </c>
      <c r="AO12" s="19">
        <v>-0.13059859865705967</v>
      </c>
      <c r="AP12" s="19">
        <v>-7.2224159770142335E-2</v>
      </c>
      <c r="AQ12" s="19">
        <v>-7.3278509597870869E-2</v>
      </c>
      <c r="AR12" s="19">
        <v>-7.1893757883709636E-2</v>
      </c>
      <c r="AS12" s="19">
        <v>-0.14752652744541256</v>
      </c>
      <c r="AT12" s="19">
        <v>-8.6730649930462478E-2</v>
      </c>
      <c r="AU12" s="19">
        <v>-0.13699219815593103</v>
      </c>
      <c r="AV12" s="19">
        <v>-0.15918772309863027</v>
      </c>
      <c r="AW12" s="19">
        <v>-0.25622301761640132</v>
      </c>
      <c r="AX12" s="19">
        <v>-0.14432993127245661</v>
      </c>
      <c r="AY12" s="19">
        <v>-0.16729950571833285</v>
      </c>
      <c r="AZ12" s="19">
        <v>-0.15918772309863027</v>
      </c>
      <c r="BA12" s="45">
        <v>4.7916666666666664E-4</v>
      </c>
      <c r="BD12" s="24" t="s">
        <v>25</v>
      </c>
      <c r="BE12" s="19">
        <v>-7.2913589914257879E-2</v>
      </c>
      <c r="BF12" s="19">
        <v>-0.17185172209191479</v>
      </c>
      <c r="BG12" s="19">
        <v>-7.6825127627446033E-2</v>
      </c>
      <c r="BH12" s="19">
        <v>-0.10342347180670131</v>
      </c>
      <c r="BI12" s="19">
        <v>-0.13224276532372634</v>
      </c>
      <c r="BJ12" s="19">
        <v>-7.3699159770142339E-2</v>
      </c>
      <c r="BK12" s="19">
        <v>-7.4753509597870874E-2</v>
      </c>
      <c r="BL12" s="19">
        <v>-7.336875788370964E-2</v>
      </c>
      <c r="BM12" s="19">
        <v>-0.14830152744541256</v>
      </c>
      <c r="BN12" s="19">
        <v>-8.8374816597129147E-2</v>
      </c>
      <c r="BO12" s="19">
        <v>-0.1386363648225977</v>
      </c>
      <c r="BP12" s="19">
        <v>-0.16194772309863029</v>
      </c>
      <c r="BQ12" s="45">
        <v>-0.15918772309863027</v>
      </c>
    </row>
    <row r="13" spans="1:80" x14ac:dyDescent="0.25">
      <c r="A13" s="9"/>
      <c r="B13" s="49">
        <v>4.5485828459583023E-2</v>
      </c>
      <c r="C13" s="25">
        <v>3.1618343681699052E-2</v>
      </c>
      <c r="D13" s="25">
        <v>5.4678949211722123E-3</v>
      </c>
      <c r="E13" s="25">
        <v>3.4858879740002187E-2</v>
      </c>
      <c r="F13" s="25">
        <v>5.7925317443573439E-2</v>
      </c>
      <c r="G13" s="25">
        <v>3.9869446986649494E-2</v>
      </c>
      <c r="H13" s="25">
        <v>4.3357268420032534E-2</v>
      </c>
      <c r="I13" s="25">
        <v>3.5573173643665218E-2</v>
      </c>
      <c r="J13" s="25">
        <v>7.0485037891647007E-2</v>
      </c>
      <c r="K13" s="25">
        <v>2.0197421611917434E-2</v>
      </c>
      <c r="L13" s="25">
        <v>2.559127738883309E-2</v>
      </c>
      <c r="M13" s="25">
        <v>2.1567189000221282E-2</v>
      </c>
      <c r="N13" s="45">
        <f>LN('ESG FOND NOK '!M14/'ESG FOND NOK '!M13)</f>
        <v>2.1567189000221282E-2</v>
      </c>
      <c r="P13" s="49">
        <v>4.3969161792916357E-2</v>
      </c>
      <c r="Q13" s="25">
        <v>3.0101677015032385E-2</v>
      </c>
      <c r="R13" s="25">
        <v>3.9512282545055453E-3</v>
      </c>
      <c r="S13" s="25">
        <v>3.3342213073335521E-2</v>
      </c>
      <c r="T13" s="25">
        <v>5.6408650776906773E-2</v>
      </c>
      <c r="U13" s="25">
        <v>3.8352780319982828E-2</v>
      </c>
      <c r="V13" s="25">
        <v>4.1840601753365868E-2</v>
      </c>
      <c r="W13" s="25">
        <v>3.4056506976998552E-2</v>
      </c>
      <c r="X13" s="25">
        <v>6.896837122498034E-2</v>
      </c>
      <c r="Y13" s="25">
        <v>1.8680754945250767E-2</v>
      </c>
      <c r="Z13" s="25">
        <v>2.4074610722166424E-2</v>
      </c>
      <c r="AA13" s="25">
        <v>2.0050522333554616E-2</v>
      </c>
      <c r="AB13" s="32">
        <f t="shared" si="0"/>
        <v>2.1567189000221282E-2</v>
      </c>
      <c r="AJ13" s="24" t="s">
        <v>26</v>
      </c>
      <c r="AK13" s="19">
        <v>8.0006094401221084E-2</v>
      </c>
      <c r="AL13" s="19">
        <v>0.1354524040938927</v>
      </c>
      <c r="AM13" s="19">
        <v>0.11987604660075322</v>
      </c>
      <c r="AN13" s="19">
        <v>9.0641628456235745E-2</v>
      </c>
      <c r="AO13" s="19">
        <v>9.4354974847333739E-2</v>
      </c>
      <c r="AP13" s="19">
        <v>8.7311907354080134E-2</v>
      </c>
      <c r="AQ13" s="19">
        <v>8.4201726443297195E-2</v>
      </c>
      <c r="AR13" s="19">
        <v>8.1252655040940702E-2</v>
      </c>
      <c r="AS13" s="19">
        <v>0.13659145405859197</v>
      </c>
      <c r="AT13" s="19">
        <v>7.4729165675473372E-2</v>
      </c>
      <c r="AU13" s="19">
        <v>7.3490035276380553E-2</v>
      </c>
      <c r="AV13" s="19">
        <v>0.12580500734516439</v>
      </c>
      <c r="AW13" s="19">
        <v>0.18733641332074971</v>
      </c>
      <c r="AX13" s="19">
        <v>0.11656739551051208</v>
      </c>
      <c r="AY13" s="19">
        <v>0.14060670779128639</v>
      </c>
      <c r="AZ13" s="19">
        <v>0.12580500734516439</v>
      </c>
      <c r="BA13" s="45">
        <v>2.943333333333333E-3</v>
      </c>
      <c r="BD13" s="24" t="s">
        <v>26</v>
      </c>
      <c r="BE13" s="19">
        <v>7.9464427734554421E-2</v>
      </c>
      <c r="BF13" s="19">
        <v>0.13474657076055938</v>
      </c>
      <c r="BG13" s="19">
        <v>0.1174002132674199</v>
      </c>
      <c r="BH13" s="19">
        <v>8.9584685351124904E-2</v>
      </c>
      <c r="BI13" s="19">
        <v>9.1879141514000409E-2</v>
      </c>
      <c r="BJ13" s="19">
        <v>8.4836074020746804E-2</v>
      </c>
      <c r="BK13" s="19">
        <v>8.1725893109963865E-2</v>
      </c>
      <c r="BL13" s="19">
        <v>7.8776821707607372E-2</v>
      </c>
      <c r="BM13" s="19">
        <v>0.1360497873919253</v>
      </c>
      <c r="BN13" s="19">
        <v>7.31649990088067E-2</v>
      </c>
      <c r="BO13" s="19">
        <v>7.1847593781105154E-2</v>
      </c>
      <c r="BP13" s="19">
        <v>0.12509917401183107</v>
      </c>
      <c r="BQ13" s="45">
        <v>0.12580500734516439</v>
      </c>
    </row>
    <row r="14" spans="1:80" x14ac:dyDescent="0.25">
      <c r="A14" s="9"/>
      <c r="B14" s="49">
        <v>-7.1438589914257875E-2</v>
      </c>
      <c r="C14" s="25">
        <v>-0.10422853232245317</v>
      </c>
      <c r="D14" s="25">
        <v>-5.4696477996397118E-2</v>
      </c>
      <c r="E14" s="25">
        <v>-7.2501757602616193E-2</v>
      </c>
      <c r="F14" s="25">
        <v>-7.0260234725007226E-2</v>
      </c>
      <c r="G14" s="25">
        <v>-7.2224159770142335E-2</v>
      </c>
      <c r="H14" s="25">
        <v>-7.3278509597870869E-2</v>
      </c>
      <c r="I14" s="25">
        <v>-7.1893757883709636E-2</v>
      </c>
      <c r="J14" s="25">
        <v>-8.379947939088403E-2</v>
      </c>
      <c r="K14" s="25">
        <v>-3.4249923043078466E-2</v>
      </c>
      <c r="L14" s="25">
        <v>-2.2000255992900782E-2</v>
      </c>
      <c r="M14" s="25">
        <v>-5.4860917099684811E-2</v>
      </c>
      <c r="N14" s="45">
        <f>LN('ESG FOND NOK '!M15/'ESG FOND NOK '!M14)</f>
        <v>-5.4860917099684811E-2</v>
      </c>
      <c r="P14" s="49">
        <v>-7.2913589914257879E-2</v>
      </c>
      <c r="Q14" s="25">
        <v>-0.10570353232245318</v>
      </c>
      <c r="R14" s="25">
        <v>-5.6171477996397115E-2</v>
      </c>
      <c r="S14" s="25">
        <v>-7.3976757602616197E-2</v>
      </c>
      <c r="T14" s="25">
        <v>-7.173523472500723E-2</v>
      </c>
      <c r="U14" s="25">
        <v>-7.3699159770142339E-2</v>
      </c>
      <c r="V14" s="25">
        <v>-7.4753509597870874E-2</v>
      </c>
      <c r="W14" s="25">
        <v>-7.336875788370964E-2</v>
      </c>
      <c r="X14" s="25">
        <v>-8.5274479390884034E-2</v>
      </c>
      <c r="Y14" s="25">
        <v>-3.5724923043078463E-2</v>
      </c>
      <c r="Z14" s="25">
        <v>-2.3475255992900783E-2</v>
      </c>
      <c r="AA14" s="25">
        <v>-5.6335917099684808E-2</v>
      </c>
      <c r="AB14" s="32">
        <f t="shared" si="0"/>
        <v>-5.4860917099684811E-2</v>
      </c>
      <c r="AJ14" s="24" t="s">
        <v>27</v>
      </c>
      <c r="AK14" s="19">
        <v>0.54954059499382291</v>
      </c>
      <c r="AL14" s="19">
        <v>0.90429014063330793</v>
      </c>
      <c r="AM14" s="19">
        <v>0.23502867605695321</v>
      </c>
      <c r="AN14" s="19">
        <v>0.62133247083244103</v>
      </c>
      <c r="AO14" s="19">
        <v>0.49818730245287801</v>
      </c>
      <c r="AP14" s="19">
        <v>0.59079307613587428</v>
      </c>
      <c r="AQ14" s="19">
        <v>0.56104281177633053</v>
      </c>
      <c r="AR14" s="19">
        <v>0.57294579156164382</v>
      </c>
      <c r="AS14" s="19">
        <v>0.9032511033998768</v>
      </c>
      <c r="AT14" s="19">
        <v>0.52926647913446589</v>
      </c>
      <c r="AU14" s="19">
        <v>0.47960796859741084</v>
      </c>
      <c r="AV14" s="19">
        <v>0.38527709867561993</v>
      </c>
      <c r="AW14" s="19">
        <v>0.89525434308379215</v>
      </c>
      <c r="AX14" s="19">
        <v>0.34905946752156769</v>
      </c>
      <c r="AY14" s="19">
        <v>0.37205205125830193</v>
      </c>
      <c r="AZ14" s="19">
        <v>0.38527709867561993</v>
      </c>
      <c r="BA14" s="45">
        <v>8.7519166666666662E-2</v>
      </c>
      <c r="BD14" s="24" t="s">
        <v>27</v>
      </c>
      <c r="BE14" s="19">
        <v>0.46202142832715654</v>
      </c>
      <c r="BF14" s="19">
        <v>0.81677097396664144</v>
      </c>
      <c r="BG14" s="19">
        <v>0.14750950939028656</v>
      </c>
      <c r="BH14" s="19">
        <v>0.53381330416577433</v>
      </c>
      <c r="BI14" s="19">
        <v>0.41066813578621136</v>
      </c>
      <c r="BJ14" s="19">
        <v>0.545839573566966</v>
      </c>
      <c r="BK14" s="19">
        <v>0.47352364510966377</v>
      </c>
      <c r="BL14" s="19">
        <v>0.4854266248949769</v>
      </c>
      <c r="BM14" s="19">
        <v>0.81573193673321032</v>
      </c>
      <c r="BN14" s="19">
        <v>0.44174731246779941</v>
      </c>
      <c r="BO14" s="19">
        <v>0.39208880193074475</v>
      </c>
      <c r="BP14" s="19">
        <v>0.29775793200895312</v>
      </c>
      <c r="BQ14" s="45">
        <v>0.38527709867561993</v>
      </c>
    </row>
    <row r="15" spans="1:80" ht="15.75" thickBot="1" x14ac:dyDescent="0.3">
      <c r="A15" s="9"/>
      <c r="B15" s="49">
        <v>3.7116466919451689E-2</v>
      </c>
      <c r="C15" s="25">
        <v>0.12299103300571632</v>
      </c>
      <c r="D15" s="25">
        <v>3.0706858494668678E-2</v>
      </c>
      <c r="E15" s="25">
        <v>5.5871306961113407E-2</v>
      </c>
      <c r="F15" s="25">
        <v>6.115719236030296E-2</v>
      </c>
      <c r="G15" s="25">
        <v>4.3540288311023446E-2</v>
      </c>
      <c r="H15" s="25">
        <v>4.6216587554913577E-2</v>
      </c>
      <c r="I15" s="25">
        <v>4.4905879393028814E-2</v>
      </c>
      <c r="J15" s="25">
        <v>8.4130769769928643E-2</v>
      </c>
      <c r="K15" s="25">
        <v>2.7284513864791086E-2</v>
      </c>
      <c r="L15" s="25">
        <v>1.6364267182840637E-2</v>
      </c>
      <c r="M15" s="25">
        <v>3.3380582661553977E-2</v>
      </c>
      <c r="N15" s="45">
        <f>LN('ESG FOND NOK '!M16/'ESG FOND NOK '!M15)</f>
        <v>3.3380582661553977E-2</v>
      </c>
      <c r="P15" s="49">
        <v>3.5675633586118354E-2</v>
      </c>
      <c r="Q15" s="25">
        <v>0.12155019967238298</v>
      </c>
      <c r="R15" s="25">
        <v>2.9266025161335345E-2</v>
      </c>
      <c r="S15" s="25">
        <v>5.4430473627780071E-2</v>
      </c>
      <c r="T15" s="25">
        <v>5.9716359026969625E-2</v>
      </c>
      <c r="U15" s="25">
        <v>4.2099454977690111E-2</v>
      </c>
      <c r="V15" s="25">
        <v>4.4775754221580241E-2</v>
      </c>
      <c r="W15" s="25">
        <v>4.3465046059695478E-2</v>
      </c>
      <c r="X15" s="25">
        <v>8.2689936436595307E-2</v>
      </c>
      <c r="Y15" s="25">
        <v>2.5843680531457754E-2</v>
      </c>
      <c r="Z15" s="25">
        <v>1.4923433849507303E-2</v>
      </c>
      <c r="AA15" s="25">
        <v>3.1939749328220642E-2</v>
      </c>
      <c r="AB15" s="32">
        <f t="shared" si="0"/>
        <v>3.3380582661553977E-2</v>
      </c>
      <c r="AJ15" s="46" t="s">
        <v>28</v>
      </c>
      <c r="AK15" s="47">
        <v>61</v>
      </c>
      <c r="AL15" s="47">
        <v>61</v>
      </c>
      <c r="AM15" s="47">
        <v>61</v>
      </c>
      <c r="AN15" s="47">
        <v>61</v>
      </c>
      <c r="AO15" s="47">
        <v>61</v>
      </c>
      <c r="AP15" s="47">
        <v>54</v>
      </c>
      <c r="AQ15" s="47">
        <v>61</v>
      </c>
      <c r="AR15" s="47">
        <v>61</v>
      </c>
      <c r="AS15" s="47">
        <v>61</v>
      </c>
      <c r="AT15" s="47">
        <v>61</v>
      </c>
      <c r="AU15" s="47">
        <v>61</v>
      </c>
      <c r="AV15" s="47">
        <v>61</v>
      </c>
      <c r="AW15" s="8">
        <v>61</v>
      </c>
      <c r="AX15" s="8">
        <v>61</v>
      </c>
      <c r="AY15" s="8">
        <v>61</v>
      </c>
      <c r="AZ15" s="47">
        <v>61</v>
      </c>
      <c r="BA15" s="28">
        <v>61</v>
      </c>
      <c r="BD15" s="46" t="s">
        <v>28</v>
      </c>
      <c r="BE15" s="8">
        <v>61</v>
      </c>
      <c r="BF15" s="8">
        <v>61</v>
      </c>
      <c r="BG15" s="8">
        <v>61</v>
      </c>
      <c r="BH15" s="8">
        <v>61</v>
      </c>
      <c r="BI15" s="8">
        <v>61</v>
      </c>
      <c r="BJ15" s="8">
        <v>55</v>
      </c>
      <c r="BK15" s="8">
        <v>61</v>
      </c>
      <c r="BL15" s="8">
        <v>61</v>
      </c>
      <c r="BM15" s="8">
        <v>61</v>
      </c>
      <c r="BN15" s="8">
        <v>61</v>
      </c>
      <c r="BO15" s="8">
        <v>61</v>
      </c>
      <c r="BP15" s="8">
        <v>61</v>
      </c>
      <c r="BQ15" s="48">
        <v>61</v>
      </c>
    </row>
    <row r="16" spans="1:80" x14ac:dyDescent="0.25">
      <c r="A16" s="9"/>
      <c r="B16" s="49">
        <v>4.1812110512987402E-2</v>
      </c>
      <c r="C16" s="25">
        <v>5.9185469308869053E-2</v>
      </c>
      <c r="D16" s="25">
        <v>4.4760251383539507E-2</v>
      </c>
      <c r="E16" s="25">
        <v>5.8984086165269185E-2</v>
      </c>
      <c r="F16" s="25">
        <v>6.0415373829683192E-2</v>
      </c>
      <c r="G16" s="25">
        <v>4.4576977649483512E-2</v>
      </c>
      <c r="H16" s="25">
        <v>4.3025162879832796E-2</v>
      </c>
      <c r="I16" s="25">
        <v>4.3061902840363216E-2</v>
      </c>
      <c r="J16" s="25">
        <v>5.0066971379515664E-2</v>
      </c>
      <c r="K16" s="25">
        <v>4.2033508007076462E-2</v>
      </c>
      <c r="L16" s="25">
        <v>5.5939264998455099E-2</v>
      </c>
      <c r="M16" s="25">
        <v>3.532489120881948E-2</v>
      </c>
      <c r="N16" s="45">
        <f>LN('ESG FOND NOK '!M17/'ESG FOND NOK '!M16)</f>
        <v>3.532489120881948E-2</v>
      </c>
      <c r="P16" s="49">
        <v>4.0360443846320739E-2</v>
      </c>
      <c r="Q16" s="25">
        <v>5.7733802642202389E-2</v>
      </c>
      <c r="R16" s="25">
        <v>4.3308584716872843E-2</v>
      </c>
      <c r="S16" s="25">
        <v>5.7532419498602522E-2</v>
      </c>
      <c r="T16" s="25">
        <v>5.8963707163016528E-2</v>
      </c>
      <c r="U16" s="25">
        <v>4.3125310982816849E-2</v>
      </c>
      <c r="V16" s="25">
        <v>4.1573496213166132E-2</v>
      </c>
      <c r="W16" s="25">
        <v>4.1610236173696552E-2</v>
      </c>
      <c r="X16" s="25">
        <v>4.8615304712849E-2</v>
      </c>
      <c r="Y16" s="25">
        <v>4.0581841340409798E-2</v>
      </c>
      <c r="Z16" s="25">
        <v>5.4487598331788435E-2</v>
      </c>
      <c r="AA16" s="25">
        <v>3.3873224542152816E-2</v>
      </c>
      <c r="AB16" s="32">
        <f t="shared" si="0"/>
        <v>3.532489120881948E-2</v>
      </c>
      <c r="AK16" s="44">
        <f>AK10/SQRT(12)</f>
        <v>-0.11313911721746635</v>
      </c>
      <c r="AL16" s="44"/>
    </row>
    <row r="17" spans="1:69" ht="15.75" thickBot="1" x14ac:dyDescent="0.3">
      <c r="A17" s="9"/>
      <c r="B17" s="49">
        <v>1.794700287492617E-2</v>
      </c>
      <c r="C17" s="25">
        <v>-3.1570532611006785E-2</v>
      </c>
      <c r="D17" s="25">
        <v>7.8805429918263007E-3</v>
      </c>
      <c r="E17" s="25">
        <v>2.5245093420586388E-2</v>
      </c>
      <c r="F17" s="25">
        <v>1.1482421075340771E-2</v>
      </c>
      <c r="G17" s="25">
        <v>2.1053409197832263E-2</v>
      </c>
      <c r="H17" s="25">
        <v>1.9623932410281483E-2</v>
      </c>
      <c r="I17" s="25">
        <v>1.9123000354765701E-2</v>
      </c>
      <c r="J17" s="25">
        <v>-1.115206083303622E-2</v>
      </c>
      <c r="K17" s="25">
        <v>1.1882706252068652E-2</v>
      </c>
      <c r="L17" s="25">
        <v>2.6993955907363077E-2</v>
      </c>
      <c r="M17" s="25">
        <v>4.7672904239104046E-3</v>
      </c>
      <c r="N17" s="45">
        <f>LN('ESG FOND NOK '!M18/'ESG FOND NOK '!M17)</f>
        <v>4.7672904239104046E-3</v>
      </c>
      <c r="P17" s="49">
        <v>1.658700287492617E-2</v>
      </c>
      <c r="Q17" s="25">
        <v>-3.2930532611006785E-2</v>
      </c>
      <c r="R17" s="25">
        <v>6.5205429918263006E-3</v>
      </c>
      <c r="S17" s="25">
        <v>2.3885093420586388E-2</v>
      </c>
      <c r="T17" s="25">
        <v>1.0122421075340771E-2</v>
      </c>
      <c r="U17" s="25">
        <v>1.9693409197832263E-2</v>
      </c>
      <c r="V17" s="25">
        <v>1.8263932410281482E-2</v>
      </c>
      <c r="W17" s="25">
        <v>1.77630003547657E-2</v>
      </c>
      <c r="X17" s="25">
        <v>-1.251206083303622E-2</v>
      </c>
      <c r="Y17" s="25">
        <v>1.0522706252068652E-2</v>
      </c>
      <c r="Z17" s="25">
        <v>2.5633955907363077E-2</v>
      </c>
      <c r="AA17" s="25">
        <v>3.4072904239104045E-3</v>
      </c>
      <c r="AB17" s="32">
        <f t="shared" si="0"/>
        <v>4.7672904239104046E-3</v>
      </c>
    </row>
    <row r="18" spans="1:69" x14ac:dyDescent="0.25">
      <c r="A18" s="9"/>
      <c r="B18" s="49">
        <v>2.8808757932935407E-2</v>
      </c>
      <c r="C18" s="25">
        <v>4.2502028976379877E-2</v>
      </c>
      <c r="D18" s="25">
        <v>3.3786866200471138E-2</v>
      </c>
      <c r="E18" s="25">
        <v>3.5454031193187151E-2</v>
      </c>
      <c r="F18" s="25">
        <v>3.9139175650651073E-2</v>
      </c>
      <c r="G18" s="25">
        <v>4.0107453582386342E-2</v>
      </c>
      <c r="H18" s="25">
        <v>4.1047526473016703E-2</v>
      </c>
      <c r="I18" s="25">
        <v>3.8810841086179444E-2</v>
      </c>
      <c r="J18" s="25">
        <v>5.3651286955065686E-2</v>
      </c>
      <c r="K18" s="25">
        <v>2.9703225662476157E-2</v>
      </c>
      <c r="L18" s="25">
        <v>1.6360914414551977E-2</v>
      </c>
      <c r="M18" s="25">
        <v>2.4723138086794817E-2</v>
      </c>
      <c r="N18" s="45">
        <f>LN('ESG FOND NOK '!M19/'ESG FOND NOK '!M18)</f>
        <v>2.4723138086794817E-2</v>
      </c>
      <c r="P18" s="49">
        <v>2.7346257932935408E-2</v>
      </c>
      <c r="Q18" s="25">
        <v>4.1039528976379878E-2</v>
      </c>
      <c r="R18" s="25">
        <v>3.232436620047114E-2</v>
      </c>
      <c r="S18" s="25">
        <v>3.3991531193187152E-2</v>
      </c>
      <c r="T18" s="25">
        <v>3.7676675650651074E-2</v>
      </c>
      <c r="U18" s="25">
        <v>3.8644953582386343E-2</v>
      </c>
      <c r="V18" s="25">
        <v>3.9585026473016705E-2</v>
      </c>
      <c r="W18" s="25">
        <v>3.7348341086179446E-2</v>
      </c>
      <c r="X18" s="25">
        <v>5.2188786955065687E-2</v>
      </c>
      <c r="Y18" s="25">
        <v>2.8240725662476159E-2</v>
      </c>
      <c r="Z18" s="25">
        <v>1.4898414414551977E-2</v>
      </c>
      <c r="AA18" s="25">
        <v>2.3260638086794818E-2</v>
      </c>
      <c r="AB18" s="32">
        <f t="shared" si="0"/>
        <v>2.4723138086794817E-2</v>
      </c>
      <c r="AJ18" s="23"/>
      <c r="AK18" s="58" t="s">
        <v>62</v>
      </c>
      <c r="AL18" s="58" t="s">
        <v>63</v>
      </c>
      <c r="AM18" s="58" t="s">
        <v>56</v>
      </c>
      <c r="AN18" s="58" t="s">
        <v>57</v>
      </c>
      <c r="AO18" s="58" t="s">
        <v>64</v>
      </c>
      <c r="AP18" s="58" t="s">
        <v>60</v>
      </c>
      <c r="AQ18" s="58" t="s">
        <v>59</v>
      </c>
      <c r="AR18" s="58" t="s">
        <v>165</v>
      </c>
      <c r="AS18" s="58" t="s">
        <v>58</v>
      </c>
      <c r="AT18" s="58" t="s">
        <v>61</v>
      </c>
      <c r="AU18" s="58" t="s">
        <v>65</v>
      </c>
      <c r="AV18" s="58" t="s">
        <v>66</v>
      </c>
      <c r="AW18" s="58" t="s">
        <v>142</v>
      </c>
      <c r="AX18" s="58" t="s">
        <v>143</v>
      </c>
      <c r="AY18" s="58" t="s">
        <v>144</v>
      </c>
      <c r="AZ18" s="37" t="s">
        <v>18</v>
      </c>
      <c r="BA18" s="68" t="s">
        <v>31</v>
      </c>
      <c r="BD18" s="23"/>
      <c r="BE18" s="58" t="s">
        <v>62</v>
      </c>
      <c r="BF18" s="58" t="s">
        <v>63</v>
      </c>
      <c r="BG18" s="58" t="s">
        <v>56</v>
      </c>
      <c r="BH18" s="58" t="s">
        <v>57</v>
      </c>
      <c r="BI18" s="58" t="s">
        <v>64</v>
      </c>
      <c r="BJ18" s="58" t="s">
        <v>60</v>
      </c>
      <c r="BK18" s="58" t="s">
        <v>59</v>
      </c>
      <c r="BL18" s="58" t="s">
        <v>165</v>
      </c>
      <c r="BM18" s="58" t="s">
        <v>58</v>
      </c>
      <c r="BN18" s="58" t="s">
        <v>61</v>
      </c>
      <c r="BO18" s="58" t="s">
        <v>65</v>
      </c>
      <c r="BP18" s="58" t="s">
        <v>66</v>
      </c>
      <c r="BQ18" s="75" t="s">
        <v>18</v>
      </c>
    </row>
    <row r="19" spans="1:69" x14ac:dyDescent="0.25">
      <c r="A19" s="9"/>
      <c r="B19" s="49">
        <v>-1.8228530319540553E-2</v>
      </c>
      <c r="C19" s="25">
        <v>-0.13612067696609798</v>
      </c>
      <c r="D19" s="25">
        <v>-4.4671178633882168E-2</v>
      </c>
      <c r="E19" s="25">
        <v>-3.4722435367231713E-2</v>
      </c>
      <c r="F19" s="25">
        <v>-4.6331736270328022E-2</v>
      </c>
      <c r="G19" s="25">
        <v>-4.4301504187047133E-2</v>
      </c>
      <c r="H19" s="25">
        <v>-4.0527144848090474E-2</v>
      </c>
      <c r="I19" s="25">
        <v>-4.6705954043330902E-2</v>
      </c>
      <c r="J19" s="25">
        <v>-5.5245522538075888E-2</v>
      </c>
      <c r="K19" s="25">
        <v>-4.7756778035854396E-2</v>
      </c>
      <c r="L19" s="25">
        <v>-1.8987632751407097E-2</v>
      </c>
      <c r="M19" s="25">
        <v>6.3291350516475296E-3</v>
      </c>
      <c r="N19" s="45">
        <f>LN('ESG FOND NOK '!M20/'ESG FOND NOK '!M19)</f>
        <v>6.3291350516475296E-3</v>
      </c>
      <c r="P19" s="49">
        <v>-1.9540196986207219E-2</v>
      </c>
      <c r="Q19" s="25">
        <v>-0.13743234363276463</v>
      </c>
      <c r="R19" s="25">
        <v>-4.5982845300548837E-2</v>
      </c>
      <c r="S19" s="25">
        <v>-3.6034102033898383E-2</v>
      </c>
      <c r="T19" s="25">
        <v>-4.7643402936994692E-2</v>
      </c>
      <c r="U19" s="25">
        <v>-4.5613170853713803E-2</v>
      </c>
      <c r="V19" s="25">
        <v>-4.1838811514757143E-2</v>
      </c>
      <c r="W19" s="25">
        <v>-4.8017620709997572E-2</v>
      </c>
      <c r="X19" s="25">
        <v>-5.6557189204742557E-2</v>
      </c>
      <c r="Y19" s="25">
        <v>-4.9068444702521065E-2</v>
      </c>
      <c r="Z19" s="25">
        <v>-2.0299299418073763E-2</v>
      </c>
      <c r="AA19" s="25">
        <v>5.0174683849808629E-3</v>
      </c>
      <c r="AB19" s="32">
        <f t="shared" si="0"/>
        <v>6.3291350516475296E-3</v>
      </c>
      <c r="AJ19" s="69" t="s">
        <v>67</v>
      </c>
      <c r="AK19" s="54">
        <f>AK3*12</f>
        <v>0.10810634655616189</v>
      </c>
      <c r="AL19" s="54">
        <f>AL3*12</f>
        <v>0.17789314241966714</v>
      </c>
      <c r="AM19" s="54">
        <f t="shared" ref="AM19:AU19" si="1">AM3*12</f>
        <v>4.6235149388253093E-2</v>
      </c>
      <c r="AN19" s="54">
        <f t="shared" si="1"/>
        <v>0.12222933852441463</v>
      </c>
      <c r="AO19" s="54">
        <f t="shared" si="1"/>
        <v>9.8004059498926821E-2</v>
      </c>
      <c r="AP19" s="54">
        <f t="shared" si="1"/>
        <v>0.1312873502524165</v>
      </c>
      <c r="AQ19" s="54">
        <f t="shared" si="1"/>
        <v>0.11036907772649127</v>
      </c>
      <c r="AR19" s="54">
        <f t="shared" si="1"/>
        <v>0.11271064752032338</v>
      </c>
      <c r="AS19" s="54">
        <f t="shared" si="1"/>
        <v>0.17768874165243478</v>
      </c>
      <c r="AT19" s="54">
        <f t="shared" si="1"/>
        <v>0.10411799589530477</v>
      </c>
      <c r="AU19" s="54">
        <f t="shared" si="1"/>
        <v>9.4349108576539845E-2</v>
      </c>
      <c r="AV19" s="54">
        <f t="shared" ref="AV19:AZ19" si="2">AV3*12</f>
        <v>7.5792216132908832E-2</v>
      </c>
      <c r="AW19" s="54">
        <f t="shared" si="2"/>
        <v>0.17611560847550009</v>
      </c>
      <c r="AX19" s="54">
        <f t="shared" si="2"/>
        <v>6.8667436233751017E-2</v>
      </c>
      <c r="AY19" s="54">
        <f t="shared" si="2"/>
        <v>7.3190567460649558E-2</v>
      </c>
      <c r="AZ19" s="54">
        <f t="shared" si="2"/>
        <v>7.5792216132908832E-2</v>
      </c>
      <c r="BA19" s="65">
        <f>BA3*12</f>
        <v>1.7216885245901641E-2</v>
      </c>
      <c r="BD19" s="24" t="s">
        <v>175</v>
      </c>
      <c r="BE19" s="61">
        <f>BE3*12</f>
        <v>9.0889461310260294E-2</v>
      </c>
      <c r="BF19" s="61">
        <f t="shared" ref="BF19:BP19" si="3">BF3*12</f>
        <v>0.16067625717376552</v>
      </c>
      <c r="BG19" s="54">
        <f t="shared" si="3"/>
        <v>2.9018264142351452E-2</v>
      </c>
      <c r="BH19" s="61">
        <f t="shared" si="3"/>
        <v>0.10501245327851297</v>
      </c>
      <c r="BI19" s="61">
        <f t="shared" si="3"/>
        <v>8.0787174253025187E-2</v>
      </c>
      <c r="BJ19" s="61">
        <f t="shared" si="3"/>
        <v>0.11909227059642896</v>
      </c>
      <c r="BK19" s="61">
        <f t="shared" si="3"/>
        <v>9.3152192480589591E-2</v>
      </c>
      <c r="BL19" s="61">
        <f t="shared" si="3"/>
        <v>9.549376227442169E-2</v>
      </c>
      <c r="BM19" s="61">
        <f t="shared" si="3"/>
        <v>0.16047185640653316</v>
      </c>
      <c r="BN19" s="61">
        <f t="shared" si="3"/>
        <v>8.690111064940316E-2</v>
      </c>
      <c r="BO19" s="61">
        <f t="shared" si="3"/>
        <v>7.7132223330638322E-2</v>
      </c>
      <c r="BP19" s="61">
        <f t="shared" si="3"/>
        <v>5.8575330887007171E-2</v>
      </c>
      <c r="BQ19" s="71">
        <f>BQ3*12</f>
        <v>7.5792216132908832E-2</v>
      </c>
    </row>
    <row r="20" spans="1:69" x14ac:dyDescent="0.25">
      <c r="A20" s="9"/>
      <c r="B20" s="49">
        <v>2.799397974352141E-2</v>
      </c>
      <c r="C20" s="25">
        <v>8.5408136413326757E-2</v>
      </c>
      <c r="D20" s="25">
        <v>3.4893826663864334E-2</v>
      </c>
      <c r="E20" s="25">
        <v>4.215577873633046E-2</v>
      </c>
      <c r="F20" s="25">
        <v>5.0459193110288715E-2</v>
      </c>
      <c r="G20" s="25">
        <v>3.8027395589239323E-2</v>
      </c>
      <c r="H20" s="25">
        <v>3.9110655005782501E-2</v>
      </c>
      <c r="I20" s="25">
        <v>3.7307772663486713E-2</v>
      </c>
      <c r="J20" s="25">
        <v>3.6347130298367981E-2</v>
      </c>
      <c r="K20" s="25">
        <v>4.3333055862878139E-2</v>
      </c>
      <c r="L20" s="25">
        <v>3.8694197414676293E-2</v>
      </c>
      <c r="M20" s="25">
        <v>3.7138747676925873E-3</v>
      </c>
      <c r="N20" s="45">
        <f>LN('ESG FOND NOK '!M21/'ESG FOND NOK '!M20)</f>
        <v>3.7138747676925873E-3</v>
      </c>
      <c r="P20" s="49">
        <v>2.6778146410188077E-2</v>
      </c>
      <c r="Q20" s="25">
        <v>8.4192303079993425E-2</v>
      </c>
      <c r="R20" s="25">
        <v>3.3677993330531002E-2</v>
      </c>
      <c r="S20" s="25">
        <v>4.0939945402997127E-2</v>
      </c>
      <c r="T20" s="25">
        <v>4.9243359776955382E-2</v>
      </c>
      <c r="U20" s="25">
        <v>3.681156225590599E-2</v>
      </c>
      <c r="V20" s="25">
        <v>3.7894821672449168E-2</v>
      </c>
      <c r="W20" s="25">
        <v>3.609193933015338E-2</v>
      </c>
      <c r="X20" s="25">
        <v>3.5131296965034649E-2</v>
      </c>
      <c r="Y20" s="25">
        <v>4.2117222529544807E-2</v>
      </c>
      <c r="Z20" s="25">
        <v>3.747836408134296E-2</v>
      </c>
      <c r="AA20" s="25">
        <v>2.4980414343592537E-3</v>
      </c>
      <c r="AB20" s="32">
        <f t="shared" si="0"/>
        <v>3.7138747676925873E-3</v>
      </c>
      <c r="AJ20" s="69" t="s">
        <v>170</v>
      </c>
      <c r="AK20" s="54">
        <f>AK7*SQRT(12)</f>
        <v>0.11731225746622648</v>
      </c>
      <c r="AL20" s="54">
        <f t="shared" ref="AL20:AU20" si="4">AL7*SQRT(12)</f>
        <v>0.23251309839770476</v>
      </c>
      <c r="AM20" s="54">
        <f t="shared" si="4"/>
        <v>0.13216955375975672</v>
      </c>
      <c r="AN20" s="54">
        <f t="shared" si="4"/>
        <v>0.14019485402237761</v>
      </c>
      <c r="AO20" s="54">
        <f t="shared" si="4"/>
        <v>0.15425366377849711</v>
      </c>
      <c r="AP20" s="54">
        <f t="shared" si="4"/>
        <v>0.12514835042771738</v>
      </c>
      <c r="AQ20" s="54">
        <f t="shared" si="4"/>
        <v>0.12424785361010629</v>
      </c>
      <c r="AR20" s="54">
        <f t="shared" si="4"/>
        <v>0.12189925317224103</v>
      </c>
      <c r="AS20" s="54">
        <f t="shared" si="4"/>
        <v>0.2274928631179971</v>
      </c>
      <c r="AT20" s="54">
        <f t="shared" si="4"/>
        <v>0.13126641649680831</v>
      </c>
      <c r="AU20" s="54">
        <f t="shared" si="4"/>
        <v>0.14103501882748012</v>
      </c>
      <c r="AV20" s="54">
        <f>AV7*SQRT(12)</f>
        <v>0.16150289621692118</v>
      </c>
      <c r="AW20" s="54">
        <f>AW7*SQRT(12)</f>
        <v>0.30431441472937398</v>
      </c>
      <c r="AX20" s="54">
        <f>AX7*SQRT(12)</f>
        <v>0.17909399855050412</v>
      </c>
      <c r="AY20" s="54">
        <f>AY7*SQRT(12)</f>
        <v>0.17242532069554015</v>
      </c>
      <c r="AZ20" s="54">
        <f>AZ7*SQRT(12)</f>
        <v>0.16150289621692118</v>
      </c>
      <c r="BA20" s="65"/>
      <c r="BD20" s="24" t="s">
        <v>170</v>
      </c>
      <c r="BE20" s="54">
        <f>BE7*SQRT(12)</f>
        <v>0.11773979519266313</v>
      </c>
      <c r="BF20" s="54">
        <f t="shared" ref="BF20:BQ20" si="5">BF7*SQRT(12)</f>
        <v>0.23292503823327207</v>
      </c>
      <c r="BG20" s="54">
        <f t="shared" si="5"/>
        <v>0.13221689091027541</v>
      </c>
      <c r="BH20" s="54">
        <f t="shared" si="5"/>
        <v>0.14067075685678701</v>
      </c>
      <c r="BI20" s="54">
        <f t="shared" si="5"/>
        <v>0.15476705983935227</v>
      </c>
      <c r="BJ20" s="54">
        <f t="shared" si="5"/>
        <v>0.12480224457631356</v>
      </c>
      <c r="BK20" s="54">
        <f t="shared" si="5"/>
        <v>0.12464213343013984</v>
      </c>
      <c r="BL20" s="54">
        <f t="shared" si="5"/>
        <v>0.12224822326036686</v>
      </c>
      <c r="BM20" s="54">
        <f t="shared" si="5"/>
        <v>0.22818143441033337</v>
      </c>
      <c r="BN20" s="54">
        <f t="shared" si="5"/>
        <v>0.13171418263744261</v>
      </c>
      <c r="BO20" s="54">
        <f t="shared" si="5"/>
        <v>0.1415813615569057</v>
      </c>
      <c r="BP20" s="54">
        <f t="shared" si="5"/>
        <v>0.16204352004357869</v>
      </c>
      <c r="BQ20" s="65">
        <f t="shared" si="5"/>
        <v>0.16150289621692118</v>
      </c>
    </row>
    <row r="21" spans="1:69" x14ac:dyDescent="0.25">
      <c r="A21" s="9"/>
      <c r="B21" s="49">
        <v>4.0037373059837338E-2</v>
      </c>
      <c r="C21" s="25">
        <v>-1.068155493680638E-2</v>
      </c>
      <c r="D21" s="25">
        <v>1.9450566601823052E-2</v>
      </c>
      <c r="E21" s="25">
        <v>3.5218242156119225E-2</v>
      </c>
      <c r="F21" s="25">
        <v>1.1836471942457832E-2</v>
      </c>
      <c r="G21" s="25">
        <v>3.7500534204346445E-2</v>
      </c>
      <c r="H21" s="25">
        <v>3.7076139897442108E-2</v>
      </c>
      <c r="I21" s="25">
        <v>3.4459733985944811E-2</v>
      </c>
      <c r="J21" s="25">
        <v>2.5879223381048217E-2</v>
      </c>
      <c r="K21" s="25">
        <v>6.1015346995494336E-3</v>
      </c>
      <c r="L21" s="25">
        <v>7.4346608047723998E-3</v>
      </c>
      <c r="M21" s="25">
        <v>4.7433461126081362E-3</v>
      </c>
      <c r="N21" s="45">
        <f>LN('ESG FOND NOK '!M22/'ESG FOND NOK '!M21)</f>
        <v>4.7433461126081362E-3</v>
      </c>
      <c r="P21" s="49">
        <v>3.8863206393170674E-2</v>
      </c>
      <c r="Q21" s="25">
        <v>-1.1855721603473047E-2</v>
      </c>
      <c r="R21" s="25">
        <v>1.8276399935156385E-2</v>
      </c>
      <c r="S21" s="25">
        <v>3.4044075489452562E-2</v>
      </c>
      <c r="T21" s="25">
        <v>1.0662305275791165E-2</v>
      </c>
      <c r="U21" s="25">
        <v>3.6326367537679781E-2</v>
      </c>
      <c r="V21" s="25">
        <v>3.5901973230775444E-2</v>
      </c>
      <c r="W21" s="25">
        <v>3.3285567319278148E-2</v>
      </c>
      <c r="X21" s="25">
        <v>2.470505671438155E-2</v>
      </c>
      <c r="Y21" s="25">
        <v>4.9273680328827674E-3</v>
      </c>
      <c r="Z21" s="25">
        <v>6.2604941381057336E-3</v>
      </c>
      <c r="AA21" s="25">
        <v>3.5691794459414695E-3</v>
      </c>
      <c r="AB21" s="32">
        <f t="shared" si="0"/>
        <v>4.7433461126081362E-3</v>
      </c>
      <c r="AJ21" s="69" t="s">
        <v>171</v>
      </c>
      <c r="AK21" s="44" t="e">
        <f>'CAPM regressions (finale1)'!#REF!*12</f>
        <v>#REF!</v>
      </c>
      <c r="AL21" s="44" t="e">
        <f>'CAPM regressions (finale1)'!#REF!*12</f>
        <v>#REF!</v>
      </c>
      <c r="AM21" s="44" t="e">
        <f>'CAPM regressions (finale1)'!#REF!*12</f>
        <v>#REF!</v>
      </c>
      <c r="AN21" s="44" t="e">
        <f>'CAPM regressions (finale1)'!#REF!*12</f>
        <v>#REF!</v>
      </c>
      <c r="AO21" s="44" t="e">
        <f>'CAPM regressions (finale1)'!#REF!*12</f>
        <v>#REF!</v>
      </c>
      <c r="AP21" s="44" t="e">
        <f>'CAPM regressions (finale1)'!#REF!*12</f>
        <v>#REF!</v>
      </c>
      <c r="AQ21" s="44" t="e">
        <f>'CAPM regressions (finale1)'!#REF!*12</f>
        <v>#REF!</v>
      </c>
      <c r="AR21" s="44" t="e">
        <f>'CAPM regressions (finale1)'!#REF!*12</f>
        <v>#REF!</v>
      </c>
      <c r="AS21" s="44" t="e">
        <f>'CAPM regressions (finale1)'!#REF!*12</f>
        <v>#REF!</v>
      </c>
      <c r="AT21" s="44" t="e">
        <f>'CAPM regressions (finale1)'!#REF!*12</f>
        <v>#REF!</v>
      </c>
      <c r="AU21" s="44" t="e">
        <f>'CAPM regressions (finale1)'!#REF!*12</f>
        <v>#REF!</v>
      </c>
      <c r="AV21" s="44" t="e">
        <f>'CAPM regressions (finale1)'!#REF!*12</f>
        <v>#REF!</v>
      </c>
      <c r="BA21" s="27"/>
      <c r="BD21" s="24" t="s">
        <v>176</v>
      </c>
      <c r="BE21" s="60">
        <f>BE4*SQRT(12)</f>
        <v>1.5075036020406772E-2</v>
      </c>
      <c r="BF21" s="60">
        <f t="shared" ref="BF21:BP21" si="6">BF4*SQRT(12)</f>
        <v>2.9822995153638659E-2</v>
      </c>
      <c r="BG21" s="60">
        <f t="shared" si="6"/>
        <v>1.6928638186579737E-2</v>
      </c>
      <c r="BH21" s="60">
        <f t="shared" si="6"/>
        <v>1.8011044805742043E-2</v>
      </c>
      <c r="BI21" s="60">
        <f t="shared" si="6"/>
        <v>1.9815891458218472E-2</v>
      </c>
      <c r="BJ21" s="60">
        <f t="shared" si="6"/>
        <v>1.6828331225690898E-2</v>
      </c>
      <c r="BK21" s="60">
        <f t="shared" si="6"/>
        <v>1.5958789872574815E-2</v>
      </c>
      <c r="BL21" s="60">
        <f t="shared" si="6"/>
        <v>1.5652281083597452E-2</v>
      </c>
      <c r="BM21" s="60">
        <f t="shared" si="6"/>
        <v>2.9215638920511829E-2</v>
      </c>
      <c r="BN21" s="60">
        <f t="shared" si="6"/>
        <v>1.6864272987809771E-2</v>
      </c>
      <c r="BO21" s="60">
        <f t="shared" si="6"/>
        <v>1.8127635790397469E-2</v>
      </c>
      <c r="BP21" s="60">
        <f t="shared" si="6"/>
        <v>2.0747546719723505E-2</v>
      </c>
      <c r="BQ21" s="72">
        <f>BQ4*SQRT(12)</f>
        <v>2.0678326931740897E-2</v>
      </c>
    </row>
    <row r="22" spans="1:69" x14ac:dyDescent="0.25">
      <c r="A22" s="9"/>
      <c r="B22" s="49">
        <v>4.3175663020076943E-2</v>
      </c>
      <c r="C22" s="25">
        <v>-7.1443750245444457E-2</v>
      </c>
      <c r="D22" s="25">
        <v>1.3921294898038797E-2</v>
      </c>
      <c r="E22" s="25">
        <v>8.0477397290558573E-3</v>
      </c>
      <c r="F22" s="25">
        <v>1.0564960125352378E-2</v>
      </c>
      <c r="G22" s="25">
        <v>1.9468047636350863E-2</v>
      </c>
      <c r="H22" s="25">
        <v>1.7995548925043989E-2</v>
      </c>
      <c r="I22" s="25">
        <v>1.3865040137171533E-2</v>
      </c>
      <c r="J22" s="25">
        <v>7.1110879596839385E-3</v>
      </c>
      <c r="K22" s="25">
        <v>2.1887272887500593E-2</v>
      </c>
      <c r="L22" s="25">
        <v>2.6092272812511537E-2</v>
      </c>
      <c r="M22" s="25">
        <v>1.5045059905220632E-2</v>
      </c>
      <c r="N22" s="45">
        <f>LN('ESG FOND NOK '!M23/'ESG FOND NOK '!M22)</f>
        <v>1.5045059905220632E-2</v>
      </c>
      <c r="P22" s="49">
        <v>4.220816302007694E-2</v>
      </c>
      <c r="Q22" s="25">
        <v>-7.2411250245444453E-2</v>
      </c>
      <c r="R22" s="25">
        <v>1.2953794898038797E-2</v>
      </c>
      <c r="S22" s="25">
        <v>7.0802397290558577E-3</v>
      </c>
      <c r="T22" s="25">
        <v>9.5974601253523781E-3</v>
      </c>
      <c r="U22" s="25">
        <v>1.8500547636350863E-2</v>
      </c>
      <c r="V22" s="25">
        <v>1.702804892504399E-2</v>
      </c>
      <c r="W22" s="25">
        <v>1.2897540137171534E-2</v>
      </c>
      <c r="X22" s="25">
        <v>6.1435879596839389E-3</v>
      </c>
      <c r="Y22" s="25">
        <v>2.0919772887500594E-2</v>
      </c>
      <c r="Z22" s="25">
        <v>2.5124772812511537E-2</v>
      </c>
      <c r="AA22" s="25">
        <v>1.4077559905220633E-2</v>
      </c>
      <c r="AB22" s="32">
        <f t="shared" si="0"/>
        <v>1.5045059905220632E-2</v>
      </c>
      <c r="AJ22" s="69" t="s">
        <v>172</v>
      </c>
      <c r="AK22" s="44" t="e">
        <f>'CAPM regressions (finale1)'!#REF!</f>
        <v>#REF!</v>
      </c>
      <c r="AL22" s="44" t="e">
        <f>'CAPM regressions (finale1)'!#REF!</f>
        <v>#REF!</v>
      </c>
      <c r="AM22" s="44" t="e">
        <f>'CAPM regressions (finale1)'!#REF!</f>
        <v>#REF!</v>
      </c>
      <c r="AN22" s="44" t="e">
        <f>'CAPM regressions (finale1)'!#REF!</f>
        <v>#REF!</v>
      </c>
      <c r="AO22" s="44" t="e">
        <f>'CAPM regressions (finale1)'!#REF!</f>
        <v>#REF!</v>
      </c>
      <c r="AP22" s="55" t="e">
        <f>'CAPM regressions (finale1)'!#REF!</f>
        <v>#REF!</v>
      </c>
      <c r="AQ22" s="44" t="e">
        <f>'CAPM regressions (finale1)'!#REF!</f>
        <v>#REF!</v>
      </c>
      <c r="AR22" s="44" t="e">
        <f>'CAPM regressions (finale1)'!#REF!</f>
        <v>#REF!</v>
      </c>
      <c r="AS22" s="44" t="e">
        <f>'CAPM regressions (finale1)'!#REF!</f>
        <v>#REF!</v>
      </c>
      <c r="AT22" s="44" t="e">
        <f>'CAPM regressions (finale1)'!#REF!</f>
        <v>#REF!</v>
      </c>
      <c r="AU22" s="44" t="e">
        <f>'CAPM regressions (finale1)'!#REF!</f>
        <v>#REF!</v>
      </c>
      <c r="AV22" s="44" t="e">
        <f>'CAPM regressions (finale1)'!#REF!</f>
        <v>#REF!</v>
      </c>
      <c r="BA22" s="27"/>
      <c r="BD22" s="73" t="s">
        <v>177</v>
      </c>
      <c r="BE22" s="62">
        <f>BE19/BE21</f>
        <v>6.0291372562709018</v>
      </c>
      <c r="BF22" s="62">
        <f t="shared" ref="BF22:BP22" si="7">BF19/BF21</f>
        <v>5.38766332308382</v>
      </c>
      <c r="BG22" s="62">
        <f>BG19/BG21</f>
        <v>1.7141523034827353</v>
      </c>
      <c r="BH22" s="62">
        <f t="shared" si="7"/>
        <v>5.8304476176215099</v>
      </c>
      <c r="BI22" s="62">
        <f t="shared" si="7"/>
        <v>4.0768882098170449</v>
      </c>
      <c r="BJ22" s="62">
        <f t="shared" si="7"/>
        <v>7.0768912852521746</v>
      </c>
      <c r="BK22" s="62">
        <f t="shared" si="7"/>
        <v>5.8370461184323039</v>
      </c>
      <c r="BL22" s="62">
        <f t="shared" si="7"/>
        <v>6.1009485942910127</v>
      </c>
      <c r="BM22" s="62">
        <f t="shared" si="7"/>
        <v>5.4926697596152332</v>
      </c>
      <c r="BN22" s="62">
        <f t="shared" si="7"/>
        <v>5.1529710597200991</v>
      </c>
      <c r="BO22" s="62">
        <f t="shared" si="7"/>
        <v>4.2549521748167862</v>
      </c>
      <c r="BP22" s="62">
        <f t="shared" si="7"/>
        <v>2.8232413055044701</v>
      </c>
      <c r="BQ22" s="74">
        <f>BQ19/BQ21</f>
        <v>3.6652973126452029</v>
      </c>
    </row>
    <row r="23" spans="1:69" x14ac:dyDescent="0.25">
      <c r="A23" s="9"/>
      <c r="B23" s="49">
        <v>-6.4303797968366201E-3</v>
      </c>
      <c r="C23" s="25">
        <v>8.3227809138183423E-2</v>
      </c>
      <c r="D23" s="25">
        <v>1.0206681564522015E-2</v>
      </c>
      <c r="E23" s="25">
        <v>2.023124356737134E-2</v>
      </c>
      <c r="F23" s="25">
        <v>2.0008765468944156E-2</v>
      </c>
      <c r="G23" s="25">
        <v>2.0511815305666658E-2</v>
      </c>
      <c r="H23" s="25">
        <v>2.0310024791116529E-2</v>
      </c>
      <c r="I23" s="25">
        <v>2.1745875276336125E-2</v>
      </c>
      <c r="J23" s="25">
        <v>1.0366470229317642E-2</v>
      </c>
      <c r="K23" s="25">
        <v>1.1461710529547239E-2</v>
      </c>
      <c r="L23" s="25">
        <v>2.7165800786761979E-2</v>
      </c>
      <c r="M23" s="25">
        <v>1.2483968515692081E-2</v>
      </c>
      <c r="N23" s="45">
        <f>LN('ESG FOND NOK '!M24/'ESG FOND NOK '!M23)</f>
        <v>1.2483968515692081E-2</v>
      </c>
      <c r="P23" s="49">
        <v>-7.4628797968366205E-3</v>
      </c>
      <c r="Q23" s="25">
        <v>8.2195309138183417E-2</v>
      </c>
      <c r="R23" s="25">
        <v>9.1741815645220142E-3</v>
      </c>
      <c r="S23" s="25">
        <v>1.9198743567371342E-2</v>
      </c>
      <c r="T23" s="25">
        <v>1.8976265468944157E-2</v>
      </c>
      <c r="U23" s="25">
        <v>1.9479315305666659E-2</v>
      </c>
      <c r="V23" s="25">
        <v>1.9277524791116531E-2</v>
      </c>
      <c r="W23" s="25">
        <v>2.0713375276336127E-2</v>
      </c>
      <c r="X23" s="25">
        <v>9.3339702293176417E-3</v>
      </c>
      <c r="Y23" s="25">
        <v>1.0429210529547239E-2</v>
      </c>
      <c r="Z23" s="25">
        <v>2.613330078676198E-2</v>
      </c>
      <c r="AA23" s="25">
        <v>1.145146851569208E-2</v>
      </c>
      <c r="AB23" s="32">
        <f t="shared" si="0"/>
        <v>1.2483968515692081E-2</v>
      </c>
      <c r="AJ23" s="69" t="s">
        <v>69</v>
      </c>
      <c r="AK23" s="44" t="e">
        <f>'CAPM regressions (finale1)'!#REF!</f>
        <v>#REF!</v>
      </c>
      <c r="AL23" s="44" t="e">
        <f>'CAPM regressions (finale1)'!#REF!</f>
        <v>#REF!</v>
      </c>
      <c r="AM23" s="44" t="e">
        <f>'CAPM regressions (finale1)'!#REF!</f>
        <v>#REF!</v>
      </c>
      <c r="AN23" s="44" t="e">
        <f>'CAPM regressions (finale1)'!#REF!</f>
        <v>#REF!</v>
      </c>
      <c r="AO23" s="44" t="e">
        <f>'CAPM regressions (finale1)'!#REF!</f>
        <v>#REF!</v>
      </c>
      <c r="AP23" s="44" t="e">
        <f>'CAPM regressions (finale1)'!#REF!</f>
        <v>#REF!</v>
      </c>
      <c r="AQ23" s="44" t="e">
        <f>'CAPM regressions (finale1)'!#REF!</f>
        <v>#REF!</v>
      </c>
      <c r="AR23" s="44" t="e">
        <f>'CAPM regressions (finale1)'!#REF!</f>
        <v>#REF!</v>
      </c>
      <c r="AS23" s="44" t="e">
        <f>'CAPM regressions (finale1)'!#REF!</f>
        <v>#REF!</v>
      </c>
      <c r="AT23" s="44" t="e">
        <f>'CAPM regressions (finale1)'!#REF!</f>
        <v>#REF!</v>
      </c>
      <c r="AU23" s="44" t="e">
        <f>'CAPM regressions (finale1)'!#REF!</f>
        <v>#REF!</v>
      </c>
      <c r="AV23" s="44" t="e">
        <f>'CAPM regressions (finale1)'!#REF!</f>
        <v>#REF!</v>
      </c>
      <c r="BA23" s="27"/>
      <c r="BD23" s="24" t="s">
        <v>70</v>
      </c>
      <c r="BQ23" s="27"/>
    </row>
    <row r="24" spans="1:69" ht="15.75" thickBot="1" x14ac:dyDescent="0.3">
      <c r="A24" s="9"/>
      <c r="B24" s="49">
        <v>3.628799780071594E-2</v>
      </c>
      <c r="C24" s="25">
        <v>2.1741857426543325E-2</v>
      </c>
      <c r="D24" s="25">
        <v>3.4473960391122181E-2</v>
      </c>
      <c r="E24" s="25">
        <v>4.0539013211585422E-2</v>
      </c>
      <c r="F24" s="25">
        <v>5.5635237905425593E-2</v>
      </c>
      <c r="G24" s="25">
        <v>4.068219443415011E-2</v>
      </c>
      <c r="H24" s="25">
        <v>4.0834366853244333E-2</v>
      </c>
      <c r="I24" s="25">
        <v>3.8151356594807485E-2</v>
      </c>
      <c r="J24" s="25">
        <v>1.8335209427666876E-2</v>
      </c>
      <c r="K24" s="25">
        <v>5.0011550484330661E-2</v>
      </c>
      <c r="L24" s="25">
        <v>5.6952099730471148E-2</v>
      </c>
      <c r="M24" s="25">
        <v>9.3197319488024476E-3</v>
      </c>
      <c r="N24" s="45">
        <f>LN('ESG FOND NOK '!M25/'ESG FOND NOK '!M24)</f>
        <v>9.3197319488024476E-3</v>
      </c>
      <c r="P24" s="49">
        <v>3.5128831134049271E-2</v>
      </c>
      <c r="Q24" s="25">
        <v>2.0582690759876659E-2</v>
      </c>
      <c r="R24" s="25">
        <v>3.3314793724455512E-2</v>
      </c>
      <c r="S24" s="25">
        <v>3.9379846544918752E-2</v>
      </c>
      <c r="T24" s="25">
        <v>5.4476071238758923E-2</v>
      </c>
      <c r="U24" s="25">
        <v>3.952302776748344E-2</v>
      </c>
      <c r="V24" s="25">
        <v>3.9675200186577664E-2</v>
      </c>
      <c r="W24" s="25">
        <v>3.6992189928140816E-2</v>
      </c>
      <c r="X24" s="25">
        <v>1.717604276100021E-2</v>
      </c>
      <c r="Y24" s="25">
        <v>4.8852383817663991E-2</v>
      </c>
      <c r="Z24" s="25">
        <v>5.5792933063804478E-2</v>
      </c>
      <c r="AA24" s="25">
        <v>8.1605652821357816E-3</v>
      </c>
      <c r="AB24" s="32">
        <f t="shared" si="0"/>
        <v>9.3197319488024476E-3</v>
      </c>
      <c r="AJ24" s="70" t="s">
        <v>172</v>
      </c>
      <c r="AK24" s="51" t="e">
        <f>(AK23-1)/'CAPM regressions (finale1)'!#REF!</f>
        <v>#REF!</v>
      </c>
      <c r="AL24" s="51" t="e">
        <f>(AL23-1)/'CAPM regressions (finale1)'!#REF!</f>
        <v>#REF!</v>
      </c>
      <c r="AM24" s="51" t="e">
        <f>(AM23-1)/'CAPM regressions (finale1)'!#REF!</f>
        <v>#REF!</v>
      </c>
      <c r="AN24" s="51" t="e">
        <f>(AN23-1)/'CAPM regressions (finale1)'!#REF!</f>
        <v>#REF!</v>
      </c>
      <c r="AO24" s="51" t="e">
        <f>(AO23-1)/'CAPM regressions (finale1)'!#REF!</f>
        <v>#REF!</v>
      </c>
      <c r="AP24" s="56" t="e">
        <f>(AP23-1)/'CAPM regressions (finale1)'!#REF!</f>
        <v>#REF!</v>
      </c>
      <c r="AQ24" s="51" t="e">
        <f>(AQ23-1)/'CAPM regressions (finale1)'!#REF!</f>
        <v>#REF!</v>
      </c>
      <c r="AR24" s="51" t="e">
        <f>(AR23-1)/'CAPM regressions (finale1)'!#REF!</f>
        <v>#REF!</v>
      </c>
      <c r="AS24" s="51" t="e">
        <f>(AS23-1)/'CAPM regressions (finale1)'!#REF!</f>
        <v>#REF!</v>
      </c>
      <c r="AT24" s="51" t="e">
        <f>(AT23-1)/'CAPM regressions (finale1)'!#REF!</f>
        <v>#REF!</v>
      </c>
      <c r="AU24" s="51" t="e">
        <f>(AU23-1)/'CAPM regressions (finale1)'!#REF!</f>
        <v>#REF!</v>
      </c>
      <c r="AV24" s="51" t="e">
        <f>(AV23-1)/'CAPM regressions (finale1)'!#REF!</f>
        <v>#REF!</v>
      </c>
      <c r="BA24" s="27"/>
      <c r="BD24" s="46" t="s">
        <v>178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28"/>
    </row>
    <row r="25" spans="1:69" x14ac:dyDescent="0.25">
      <c r="A25" s="9"/>
      <c r="B25" s="49">
        <v>1.8114507038776869E-2</v>
      </c>
      <c r="C25" s="25">
        <v>4.3311232915631548E-2</v>
      </c>
      <c r="D25" s="25">
        <v>2.5193046807484947E-2</v>
      </c>
      <c r="E25" s="25">
        <v>4.520696405671347E-2</v>
      </c>
      <c r="F25" s="25">
        <v>3.5276196458626716E-2</v>
      </c>
      <c r="G25" s="25">
        <v>3.0682079507164204E-2</v>
      </c>
      <c r="H25" s="25">
        <v>2.9693566672442419E-2</v>
      </c>
      <c r="I25" s="25">
        <v>2.8977010169636695E-2</v>
      </c>
      <c r="J25" s="25">
        <v>1.6412625964561219E-2</v>
      </c>
      <c r="K25" s="25">
        <v>1.7602935473148562E-2</v>
      </c>
      <c r="L25" s="25">
        <v>3.9472907391100029E-2</v>
      </c>
      <c r="M25" s="25">
        <v>8.4674510990985965E-3</v>
      </c>
      <c r="N25" s="45">
        <f>LN('ESG FOND NOK '!M26/'ESG FOND NOK '!M25)</f>
        <v>8.4674510990985965E-3</v>
      </c>
      <c r="P25" s="49">
        <v>1.6944507038776868E-2</v>
      </c>
      <c r="Q25" s="25">
        <v>4.214123291563155E-2</v>
      </c>
      <c r="R25" s="25">
        <v>2.4023046807484946E-2</v>
      </c>
      <c r="S25" s="25">
        <v>4.4036964056713472E-2</v>
      </c>
      <c r="T25" s="25">
        <v>3.4106196458626718E-2</v>
      </c>
      <c r="U25" s="25">
        <v>2.9512079507164203E-2</v>
      </c>
      <c r="V25" s="25">
        <v>2.8523566672442418E-2</v>
      </c>
      <c r="W25" s="25">
        <v>2.7807010169636694E-2</v>
      </c>
      <c r="X25" s="25">
        <v>1.524262596456122E-2</v>
      </c>
      <c r="Y25" s="25">
        <v>1.6432935473148561E-2</v>
      </c>
      <c r="Z25" s="25">
        <v>3.8302907391100031E-2</v>
      </c>
      <c r="AA25" s="25">
        <v>7.2974510990985965E-3</v>
      </c>
      <c r="AB25" s="32">
        <f t="shared" si="0"/>
        <v>8.4674510990985965E-3</v>
      </c>
      <c r="AJ25" s="24" t="s">
        <v>70</v>
      </c>
      <c r="BA25" s="27"/>
    </row>
    <row r="26" spans="1:69" ht="15.75" thickBot="1" x14ac:dyDescent="0.3">
      <c r="A26" s="9"/>
      <c r="B26" s="49">
        <v>-2.2193475252452785E-2</v>
      </c>
      <c r="C26" s="25">
        <v>7.9666423599709768E-2</v>
      </c>
      <c r="D26" s="25">
        <v>-1.3487249785178273E-2</v>
      </c>
      <c r="E26" s="25">
        <v>-1.7553996678092956E-2</v>
      </c>
      <c r="F26" s="25">
        <v>-8.7592177551030787E-3</v>
      </c>
      <c r="G26" s="25">
        <v>-1.8690671176657129E-2</v>
      </c>
      <c r="H26" s="25">
        <v>-1.4809708061928913E-2</v>
      </c>
      <c r="I26" s="25">
        <v>-1.5873349156290122E-2</v>
      </c>
      <c r="J26" s="25">
        <v>4.0273150210871543E-2</v>
      </c>
      <c r="K26" s="25">
        <v>-1.4298405780984074E-3</v>
      </c>
      <c r="L26" s="25">
        <v>2.379515335774054E-3</v>
      </c>
      <c r="M26" s="25">
        <v>3.3615343825499307E-2</v>
      </c>
      <c r="N26" s="45">
        <f>LN('ESG FOND NOK '!M27/'ESG FOND NOK '!M26)</f>
        <v>3.3615343825499307E-2</v>
      </c>
      <c r="P26" s="49">
        <v>-2.3506808585786118E-2</v>
      </c>
      <c r="Q26" s="25">
        <v>7.8353090266376435E-2</v>
      </c>
      <c r="R26" s="25">
        <v>-1.4800583118511606E-2</v>
      </c>
      <c r="S26" s="25">
        <v>-1.8867330011426289E-2</v>
      </c>
      <c r="T26" s="25">
        <v>-1.0072551088436412E-2</v>
      </c>
      <c r="U26" s="25">
        <v>-2.0004004509990462E-2</v>
      </c>
      <c r="V26" s="25">
        <v>-1.6123041395262248E-2</v>
      </c>
      <c r="W26" s="25">
        <v>-1.7186682489623455E-2</v>
      </c>
      <c r="X26" s="25">
        <v>3.895981687753821E-2</v>
      </c>
      <c r="Y26" s="25">
        <v>-2.7431739114317406E-3</v>
      </c>
      <c r="Z26" s="25">
        <v>1.0661820024407207E-3</v>
      </c>
      <c r="AA26" s="25">
        <v>3.2302010492165974E-2</v>
      </c>
      <c r="AB26" s="32">
        <f t="shared" si="0"/>
        <v>3.3615343825499307E-2</v>
      </c>
      <c r="AJ26" s="46" t="s">
        <v>178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28"/>
    </row>
    <row r="27" spans="1:69" ht="15.75" thickBot="1" x14ac:dyDescent="0.3">
      <c r="A27" s="9"/>
      <c r="B27" s="49">
        <v>4.5748529714819471E-2</v>
      </c>
      <c r="C27" s="25">
        <v>3.7564843452364788E-3</v>
      </c>
      <c r="D27" s="25">
        <v>1.5487354805220186E-2</v>
      </c>
      <c r="E27" s="25">
        <v>4.7853149079351891E-2</v>
      </c>
      <c r="F27" s="25">
        <v>2.3362546636251324E-2</v>
      </c>
      <c r="G27" s="25">
        <v>4.8835271185836124E-2</v>
      </c>
      <c r="H27" s="25">
        <v>4.5745129875135015E-2</v>
      </c>
      <c r="I27" s="25">
        <v>4.2223194199495662E-2</v>
      </c>
      <c r="J27" s="25">
        <v>7.3041305385919464E-2</v>
      </c>
      <c r="K27" s="25">
        <v>3.7571693512116248E-2</v>
      </c>
      <c r="L27" s="25">
        <v>5.2007873195698454E-2</v>
      </c>
      <c r="M27" s="25">
        <v>2.1266475735612488E-2</v>
      </c>
      <c r="N27" s="45">
        <f>LN('ESG FOND NOK '!M28/'ESG FOND NOK '!M27)</f>
        <v>2.1266475735612488E-2</v>
      </c>
      <c r="P27" s="49">
        <v>4.4628529714819468E-2</v>
      </c>
      <c r="Q27" s="25">
        <v>2.6364843452364789E-3</v>
      </c>
      <c r="R27" s="25">
        <v>1.4367354805220186E-2</v>
      </c>
      <c r="S27" s="25">
        <v>4.6733149079351888E-2</v>
      </c>
      <c r="T27" s="25">
        <v>2.2242546636251324E-2</v>
      </c>
      <c r="U27" s="25">
        <v>4.7715271185836121E-2</v>
      </c>
      <c r="V27" s="25">
        <v>4.4625129875135013E-2</v>
      </c>
      <c r="W27" s="25">
        <v>4.1103194199495659E-2</v>
      </c>
      <c r="X27" s="25">
        <v>7.1921305385919468E-2</v>
      </c>
      <c r="Y27" s="25">
        <v>3.6451693512116246E-2</v>
      </c>
      <c r="Z27" s="25">
        <v>5.0887873195698451E-2</v>
      </c>
      <c r="AA27" s="25">
        <v>2.0146475735612488E-2</v>
      </c>
      <c r="AB27" s="32">
        <f t="shared" si="0"/>
        <v>2.1266475735612488E-2</v>
      </c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</row>
    <row r="28" spans="1:69" x14ac:dyDescent="0.25">
      <c r="A28" s="9"/>
      <c r="B28" s="49">
        <v>-4.4053352856419856E-2</v>
      </c>
      <c r="C28" s="25">
        <v>-3.1434278790891231E-2</v>
      </c>
      <c r="D28" s="25">
        <v>-7.1845789769260884E-2</v>
      </c>
      <c r="E28" s="25">
        <v>-7.8670425719595011E-2</v>
      </c>
      <c r="F28" s="25">
        <v>-4.019616459638977E-2</v>
      </c>
      <c r="G28" s="25">
        <v>-5.6203683876426588E-2</v>
      </c>
      <c r="H28" s="25">
        <v>-5.4855471337785504E-2</v>
      </c>
      <c r="I28" s="25">
        <v>-5.8204767393614007E-2</v>
      </c>
      <c r="J28" s="25">
        <v>2.3108477916560101E-2</v>
      </c>
      <c r="K28" s="25">
        <v>-4.0698460292852505E-2</v>
      </c>
      <c r="L28" s="25">
        <v>-4.5484169828766186E-2</v>
      </c>
      <c r="M28" s="25">
        <v>-6.7765315024482964E-2</v>
      </c>
      <c r="N28" s="45">
        <f>LN('ESG FOND NOK '!M29/'ESG FOND NOK '!M28)</f>
        <v>-6.7765315024482964E-2</v>
      </c>
      <c r="P28" s="49">
        <v>-4.5007519523086521E-2</v>
      </c>
      <c r="Q28" s="25">
        <v>-3.2388445457557896E-2</v>
      </c>
      <c r="R28" s="25">
        <v>-7.2799956435927557E-2</v>
      </c>
      <c r="S28" s="25">
        <v>-7.9624592386261683E-2</v>
      </c>
      <c r="T28" s="25">
        <v>-4.1150331263056436E-2</v>
      </c>
      <c r="U28" s="25">
        <v>-5.7157850543093254E-2</v>
      </c>
      <c r="V28" s="25">
        <v>-5.5809638004452169E-2</v>
      </c>
      <c r="W28" s="25">
        <v>-5.9158934060280673E-2</v>
      </c>
      <c r="X28" s="25">
        <v>2.2154311249893435E-2</v>
      </c>
      <c r="Y28" s="25">
        <v>-4.1652626959519171E-2</v>
      </c>
      <c r="Z28" s="25">
        <v>-4.6438336495432851E-2</v>
      </c>
      <c r="AA28" s="25">
        <v>-6.8719481691149636E-2</v>
      </c>
      <c r="AB28" s="32">
        <f t="shared" si="0"/>
        <v>-6.7765315024482964E-2</v>
      </c>
      <c r="AJ28" s="317" t="s">
        <v>71</v>
      </c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9"/>
      <c r="AW28" s="57"/>
      <c r="AX28" s="57"/>
      <c r="AY28" s="57"/>
      <c r="AZ28" s="57"/>
      <c r="BA28" s="57"/>
    </row>
    <row r="29" spans="1:69" x14ac:dyDescent="0.25">
      <c r="A29" s="9"/>
      <c r="B29" s="49">
        <v>-2.9929954334228459E-2</v>
      </c>
      <c r="C29" s="25">
        <v>-0.1710767220919148</v>
      </c>
      <c r="D29" s="25">
        <v>-7.0324596627857255E-2</v>
      </c>
      <c r="E29" s="25">
        <v>-3.4459070403893795E-2</v>
      </c>
      <c r="F29" s="25">
        <v>-8.3692744232983909E-2</v>
      </c>
      <c r="G29" s="25">
        <v>-1.8216609345889988E-2</v>
      </c>
      <c r="H29" s="25">
        <v>-3.7064945642542889E-2</v>
      </c>
      <c r="I29" s="25">
        <v>-3.8877881001725352E-2</v>
      </c>
      <c r="J29" s="25">
        <v>-0.14752652744541256</v>
      </c>
      <c r="K29" s="25">
        <v>-2.3411410280213638E-2</v>
      </c>
      <c r="L29" s="25">
        <v>-1.493220542298436E-2</v>
      </c>
      <c r="M29" s="25">
        <v>-0.13238954259274885</v>
      </c>
      <c r="N29" s="45">
        <f>LN('ESG FOND NOK '!M30/'ESG FOND NOK '!M29)</f>
        <v>-0.13238954259274885</v>
      </c>
      <c r="P29" s="49">
        <v>-3.070495433422846E-2</v>
      </c>
      <c r="Q29" s="25">
        <v>-0.17185172209191479</v>
      </c>
      <c r="R29" s="25">
        <v>-7.1099596627857253E-2</v>
      </c>
      <c r="S29" s="25">
        <v>-3.5234070403893793E-2</v>
      </c>
      <c r="T29" s="25">
        <v>-8.4467744232983907E-2</v>
      </c>
      <c r="U29" s="25">
        <v>-1.899160934588999E-2</v>
      </c>
      <c r="V29" s="25">
        <v>-3.7839945642542887E-2</v>
      </c>
      <c r="W29" s="25">
        <v>-3.965288100172535E-2</v>
      </c>
      <c r="X29" s="25">
        <v>-0.14830152744541256</v>
      </c>
      <c r="Y29" s="25">
        <v>-2.4186410280213639E-2</v>
      </c>
      <c r="Z29" s="25">
        <v>-1.5707205422984361E-2</v>
      </c>
      <c r="AA29" s="25">
        <v>-0.13316454259274885</v>
      </c>
      <c r="AB29" s="32">
        <f t="shared" si="0"/>
        <v>-0.13238954259274885</v>
      </c>
      <c r="AJ29" s="24"/>
      <c r="AK29" s="25" t="s">
        <v>62</v>
      </c>
      <c r="AL29" s="25" t="s">
        <v>63</v>
      </c>
      <c r="AM29" s="25" t="s">
        <v>56</v>
      </c>
      <c r="AN29" s="25" t="s">
        <v>57</v>
      </c>
      <c r="AO29" s="25" t="s">
        <v>64</v>
      </c>
      <c r="AP29" s="25" t="s">
        <v>60</v>
      </c>
      <c r="AQ29" s="25" t="s">
        <v>59</v>
      </c>
      <c r="AR29" s="25" t="s">
        <v>165</v>
      </c>
      <c r="AS29" s="25" t="s">
        <v>58</v>
      </c>
      <c r="AT29" s="25" t="s">
        <v>61</v>
      </c>
      <c r="AU29" s="25" t="s">
        <v>65</v>
      </c>
      <c r="AV29" s="26" t="s">
        <v>66</v>
      </c>
      <c r="AW29" s="25"/>
      <c r="AX29" s="25"/>
      <c r="AY29" s="25"/>
      <c r="AZ29" s="25"/>
      <c r="BA29" s="52"/>
    </row>
    <row r="30" spans="1:69" x14ac:dyDescent="0.25">
      <c r="A30" s="9"/>
      <c r="B30" s="49">
        <v>8.0006094401221084E-2</v>
      </c>
      <c r="C30" s="25">
        <v>0.12190988773405424</v>
      </c>
      <c r="D30" s="25">
        <v>4.5870219805921396E-2</v>
      </c>
      <c r="E30" s="25">
        <v>9.0126352017791567E-2</v>
      </c>
      <c r="F30" s="25">
        <v>6.2267792601222526E-2</v>
      </c>
      <c r="G30" s="25">
        <v>7.1861014444893123E-2</v>
      </c>
      <c r="H30" s="25">
        <v>7.3943830531962546E-2</v>
      </c>
      <c r="I30" s="25">
        <v>7.3092222456903388E-2</v>
      </c>
      <c r="J30" s="25">
        <v>0.13659145405859197</v>
      </c>
      <c r="K30" s="25">
        <v>6.4652611427637244E-2</v>
      </c>
      <c r="L30" s="25">
        <v>7.2389260447771817E-2</v>
      </c>
      <c r="M30" s="25">
        <v>8.1500741766395768E-2</v>
      </c>
      <c r="N30" s="45">
        <f>LN('ESG FOND NOK '!M31/'ESG FOND NOK '!M30)</f>
        <v>8.1500741766395768E-2</v>
      </c>
      <c r="P30" s="49">
        <v>7.9464427734554421E-2</v>
      </c>
      <c r="Q30" s="25">
        <v>0.12136822106738758</v>
      </c>
      <c r="R30" s="25">
        <v>4.5328553139254726E-2</v>
      </c>
      <c r="S30" s="25">
        <v>8.9584685351124904E-2</v>
      </c>
      <c r="T30" s="25">
        <v>6.1726125934555856E-2</v>
      </c>
      <c r="U30" s="25">
        <v>7.1319347778226461E-2</v>
      </c>
      <c r="V30" s="25">
        <v>7.3402163865295883E-2</v>
      </c>
      <c r="W30" s="25">
        <v>7.2550555790236726E-2</v>
      </c>
      <c r="X30" s="25">
        <v>0.1360497873919253</v>
      </c>
      <c r="Y30" s="25">
        <v>6.4110944760970581E-2</v>
      </c>
      <c r="Z30" s="25">
        <v>7.1847593781105154E-2</v>
      </c>
      <c r="AA30" s="25">
        <v>8.0959075099729105E-2</v>
      </c>
      <c r="AB30" s="32">
        <f t="shared" si="0"/>
        <v>8.1500741766395768E-2</v>
      </c>
      <c r="AJ30" s="63" t="s">
        <v>72</v>
      </c>
      <c r="AK30" s="44" t="e">
        <f>AK21</f>
        <v>#REF!</v>
      </c>
      <c r="AL30" s="44" t="e">
        <f>AL21</f>
        <v>#REF!</v>
      </c>
      <c r="AM30" s="44" t="e">
        <f>AM21</f>
        <v>#REF!</v>
      </c>
      <c r="AN30" s="44" t="e">
        <f>AN21</f>
        <v>#REF!</v>
      </c>
      <c r="AO30" s="44" t="e">
        <f>AO21</f>
        <v>#REF!</v>
      </c>
      <c r="AP30" s="44" t="e">
        <f t="shared" ref="AP30:AS30" si="8">AP21</f>
        <v>#REF!</v>
      </c>
      <c r="AQ30" s="44" t="e">
        <f t="shared" si="8"/>
        <v>#REF!</v>
      </c>
      <c r="AR30" s="44" t="e">
        <f t="shared" si="8"/>
        <v>#REF!</v>
      </c>
      <c r="AS30" s="44" t="e">
        <f t="shared" si="8"/>
        <v>#REF!</v>
      </c>
      <c r="AT30" s="44" t="e">
        <f>AT21</f>
        <v>#REF!</v>
      </c>
      <c r="AU30" s="44" t="e">
        <f>AU21</f>
        <v>#REF!</v>
      </c>
      <c r="AV30" s="32" t="e">
        <f>AV21</f>
        <v>#REF!</v>
      </c>
      <c r="AW30" s="44"/>
      <c r="AX30" s="44"/>
    </row>
    <row r="31" spans="1:69" x14ac:dyDescent="0.25">
      <c r="A31" s="9"/>
      <c r="B31" s="49">
        <v>1.4322830183602375E-2</v>
      </c>
      <c r="C31" s="25">
        <v>2.7155827339403273E-2</v>
      </c>
      <c r="D31" s="25">
        <v>-9.6599606405866484E-3</v>
      </c>
      <c r="E31" s="25">
        <v>1.4286488756952752E-2</v>
      </c>
      <c r="F31" s="25">
        <v>2.1323924448774512E-2</v>
      </c>
      <c r="G31" s="25">
        <v>5.1120243636869249E-3</v>
      </c>
      <c r="H31" s="25">
        <v>-1.7799299847149877E-3</v>
      </c>
      <c r="I31" s="25">
        <v>9.9928630728062591E-4</v>
      </c>
      <c r="J31" s="25">
        <v>1.7567447728699434E-2</v>
      </c>
      <c r="K31" s="25">
        <v>2.3960403133542339E-2</v>
      </c>
      <c r="L31" s="25">
        <v>4.7783575504645452E-2</v>
      </c>
      <c r="M31" s="25">
        <v>6.1777359696242949E-2</v>
      </c>
      <c r="N31" s="45">
        <f>LN('ESG FOND NOK '!M32/'ESG FOND NOK '!M31)</f>
        <v>6.1777359696242949E-2</v>
      </c>
      <c r="P31" s="49">
        <v>1.3816996850269041E-2</v>
      </c>
      <c r="Q31" s="25">
        <v>2.6649994006069939E-2</v>
      </c>
      <c r="R31" s="25">
        <v>-1.0165793973919982E-2</v>
      </c>
      <c r="S31" s="25">
        <v>1.3780655423619418E-2</v>
      </c>
      <c r="T31" s="25">
        <v>2.0818091115441178E-2</v>
      </c>
      <c r="U31" s="25">
        <v>4.606191030353592E-3</v>
      </c>
      <c r="V31" s="25">
        <v>-2.2857633180483209E-3</v>
      </c>
      <c r="W31" s="25">
        <v>4.9345297394729263E-4</v>
      </c>
      <c r="X31" s="25">
        <v>1.70616143953661E-2</v>
      </c>
      <c r="Y31" s="25">
        <v>2.3454569800209005E-2</v>
      </c>
      <c r="Z31" s="25">
        <v>4.7277742171312122E-2</v>
      </c>
      <c r="AA31" s="25">
        <v>6.1271526362909619E-2</v>
      </c>
      <c r="AB31" s="32">
        <f t="shared" si="0"/>
        <v>6.1777359696242949E-2</v>
      </c>
      <c r="AJ31" s="63" t="s">
        <v>69</v>
      </c>
      <c r="AK31" s="44" t="e">
        <f>AK23</f>
        <v>#REF!</v>
      </c>
      <c r="AL31" s="44" t="e">
        <f>AL23</f>
        <v>#REF!</v>
      </c>
      <c r="AM31" s="44" t="e">
        <f>AM23</f>
        <v>#REF!</v>
      </c>
      <c r="AN31" s="44" t="e">
        <f>AN23</f>
        <v>#REF!</v>
      </c>
      <c r="AO31" s="44" t="e">
        <f>AO23</f>
        <v>#REF!</v>
      </c>
      <c r="AP31" s="44" t="e">
        <f t="shared" ref="AP31:AV31" si="9">AP23</f>
        <v>#REF!</v>
      </c>
      <c r="AQ31" s="44" t="e">
        <f t="shared" si="9"/>
        <v>#REF!</v>
      </c>
      <c r="AR31" s="44" t="e">
        <f t="shared" si="9"/>
        <v>#REF!</v>
      </c>
      <c r="AS31" s="44" t="e">
        <f t="shared" si="9"/>
        <v>#REF!</v>
      </c>
      <c r="AT31" s="44" t="e">
        <f t="shared" si="9"/>
        <v>#REF!</v>
      </c>
      <c r="AU31" s="44" t="e">
        <f t="shared" si="9"/>
        <v>#REF!</v>
      </c>
      <c r="AV31" s="32" t="e">
        <f t="shared" si="9"/>
        <v>#REF!</v>
      </c>
    </row>
    <row r="32" spans="1:69" x14ac:dyDescent="0.25">
      <c r="A32" s="9"/>
      <c r="B32" s="49">
        <v>2.1919272589831628E-2</v>
      </c>
      <c r="C32" s="25">
        <v>5.3695217079550495E-2</v>
      </c>
      <c r="D32" s="25">
        <v>3.772029538695116E-2</v>
      </c>
      <c r="E32" s="25">
        <v>3.8871143787913134E-2</v>
      </c>
      <c r="F32" s="25">
        <v>2.5907903994935814E-2</v>
      </c>
      <c r="G32" s="25">
        <v>2.6125445164882029E-2</v>
      </c>
      <c r="H32" s="25">
        <v>2.2895579385292665E-2</v>
      </c>
      <c r="I32" s="25">
        <v>1.9499028246057686E-2</v>
      </c>
      <c r="J32" s="25">
        <v>7.8983415705403265E-2</v>
      </c>
      <c r="K32" s="25">
        <v>1.7931180698012035E-2</v>
      </c>
      <c r="L32" s="25">
        <v>4.7299920189915259E-3</v>
      </c>
      <c r="M32" s="25">
        <v>5.9729100154386674E-3</v>
      </c>
      <c r="N32" s="45">
        <f>LN('ESG FOND NOK '!M33/'ESG FOND NOK '!M32)</f>
        <v>5.9729100154386674E-3</v>
      </c>
      <c r="P32" s="49">
        <v>2.1395105923164962E-2</v>
      </c>
      <c r="Q32" s="25">
        <v>5.3171050412883829E-2</v>
      </c>
      <c r="R32" s="25">
        <v>3.7196128720284494E-2</v>
      </c>
      <c r="S32" s="25">
        <v>3.8346977121246469E-2</v>
      </c>
      <c r="T32" s="25">
        <v>2.5383737328269148E-2</v>
      </c>
      <c r="U32" s="25">
        <v>2.5601278498215363E-2</v>
      </c>
      <c r="V32" s="25">
        <v>2.2371412718625999E-2</v>
      </c>
      <c r="W32" s="25">
        <v>1.897486157939102E-2</v>
      </c>
      <c r="X32" s="25">
        <v>7.8459249038736592E-2</v>
      </c>
      <c r="Y32" s="25">
        <v>1.7407014031345369E-2</v>
      </c>
      <c r="Z32" s="25">
        <v>4.2058253523248592E-3</v>
      </c>
      <c r="AA32" s="25">
        <v>5.4487433487720007E-3</v>
      </c>
      <c r="AB32" s="32">
        <f t="shared" si="0"/>
        <v>5.9729100154386674E-3</v>
      </c>
      <c r="AJ32" s="63" t="s">
        <v>73</v>
      </c>
      <c r="AK32" s="25">
        <f>(AK19-$BA$19)/AK20</f>
        <v>0.77476525704423338</v>
      </c>
      <c r="AL32" s="25">
        <f>(AL19-$BA$19)/AL20</f>
        <v>0.691041744663068</v>
      </c>
      <c r="AM32" s="25">
        <f>(AM19-$BA$19)/AM20</f>
        <v>0.21955331857363808</v>
      </c>
      <c r="AN32" s="25">
        <f>(AN19-$BA$19)/AN20</f>
        <v>0.74904641836390895</v>
      </c>
      <c r="AO32" s="25">
        <f>(AO19-$BA$19)/AO20</f>
        <v>0.52372937066203329</v>
      </c>
      <c r="AP32" s="25">
        <f t="shared" ref="AP32:AV32" si="10">(AP19-$BA$19)/AP20</f>
        <v>0.91148197013111376</v>
      </c>
      <c r="AQ32" s="25">
        <f t="shared" si="10"/>
        <v>0.74972878624450257</v>
      </c>
      <c r="AR32" s="25">
        <f t="shared" si="10"/>
        <v>0.78338266879692131</v>
      </c>
      <c r="AS32" s="25">
        <f t="shared" si="10"/>
        <v>0.70539292620928862</v>
      </c>
      <c r="AT32" s="25">
        <f t="shared" si="10"/>
        <v>0.66202089588936164</v>
      </c>
      <c r="AU32" s="25">
        <f t="shared" si="10"/>
        <v>0.54690121625033805</v>
      </c>
      <c r="AV32" s="26">
        <f t="shared" si="10"/>
        <v>0.36268904310132155</v>
      </c>
      <c r="BD32" s="25"/>
      <c r="BE32" s="25"/>
      <c r="BF32" s="25"/>
    </row>
    <row r="33" spans="1:58" x14ac:dyDescent="0.25">
      <c r="A33" s="9"/>
      <c r="B33" s="49">
        <v>2.6095864158633387E-3</v>
      </c>
      <c r="C33" s="25">
        <v>5.6689046962800117E-2</v>
      </c>
      <c r="D33" s="25">
        <v>-1.6334931170200021E-2</v>
      </c>
      <c r="E33" s="25">
        <v>1.3797215993469053E-2</v>
      </c>
      <c r="F33" s="25">
        <v>2.2076605903064785E-2</v>
      </c>
      <c r="G33" s="25">
        <v>-8.9522171102036866E-3</v>
      </c>
      <c r="H33" s="25">
        <v>-8.8845944527684295E-3</v>
      </c>
      <c r="I33" s="25">
        <v>-8.501719923752607E-3</v>
      </c>
      <c r="J33" s="25">
        <v>0.11331077672056811</v>
      </c>
      <c r="K33" s="25">
        <v>2.4239537137747756E-2</v>
      </c>
      <c r="L33" s="25">
        <v>3.0511275902621607E-2</v>
      </c>
      <c r="M33" s="25">
        <v>4.1719438696277811E-2</v>
      </c>
      <c r="N33" s="45">
        <f>LN('ESG FOND NOK '!M34/'ESG FOND NOK '!M33)</f>
        <v>4.1719438696277811E-2</v>
      </c>
      <c r="P33" s="49">
        <v>2.1304197491966719E-3</v>
      </c>
      <c r="Q33" s="25">
        <v>5.6209880296133448E-2</v>
      </c>
      <c r="R33" s="25">
        <v>-1.6814097836866687E-2</v>
      </c>
      <c r="S33" s="25">
        <v>1.3318049326802387E-2</v>
      </c>
      <c r="T33" s="25">
        <v>2.1597439236398119E-2</v>
      </c>
      <c r="U33" s="25">
        <v>-9.4313837768703526E-3</v>
      </c>
      <c r="V33" s="25">
        <v>-9.3637611194350955E-3</v>
      </c>
      <c r="W33" s="25">
        <v>-8.9808865904192729E-3</v>
      </c>
      <c r="X33" s="25">
        <v>0.11283161005390144</v>
      </c>
      <c r="Y33" s="25">
        <v>2.376037047108109E-2</v>
      </c>
      <c r="Z33" s="25">
        <v>3.0032109235954941E-2</v>
      </c>
      <c r="AA33" s="25">
        <v>4.1240272029611141E-2</v>
      </c>
      <c r="AB33" s="32">
        <f t="shared" si="0"/>
        <v>4.1719438696277811E-2</v>
      </c>
      <c r="AJ33" s="63" t="s">
        <v>74</v>
      </c>
      <c r="AK33" s="44" t="e">
        <f>(AK19-$BA$19)/AK31</f>
        <v>#REF!</v>
      </c>
      <c r="AL33" s="44" t="e">
        <f>(AL19-$BA$19)/AL31</f>
        <v>#REF!</v>
      </c>
      <c r="AM33" s="44" t="e">
        <f>(AM19-$BA$19)/AM31</f>
        <v>#REF!</v>
      </c>
      <c r="AN33" s="44" t="e">
        <f>(AN19-$BA$19)/AN31</f>
        <v>#REF!</v>
      </c>
      <c r="AO33" s="44" t="e">
        <f>(AO19-$BA$19)/AO31</f>
        <v>#REF!</v>
      </c>
      <c r="AP33" s="44" t="e">
        <f t="shared" ref="AP33:AV33" si="11">(AP19-$BA$19)/AP31</f>
        <v>#REF!</v>
      </c>
      <c r="AQ33" s="44" t="e">
        <f t="shared" si="11"/>
        <v>#REF!</v>
      </c>
      <c r="AR33" s="44" t="e">
        <f t="shared" si="11"/>
        <v>#REF!</v>
      </c>
      <c r="AS33" s="44" t="e">
        <f t="shared" si="11"/>
        <v>#REF!</v>
      </c>
      <c r="AT33" s="44" t="e">
        <f t="shared" si="11"/>
        <v>#REF!</v>
      </c>
      <c r="AU33" s="44" t="e">
        <f t="shared" si="11"/>
        <v>#REF!</v>
      </c>
      <c r="AV33" s="32" t="e">
        <f t="shared" si="11"/>
        <v>#REF!</v>
      </c>
      <c r="BD33" s="9"/>
      <c r="BE33" s="9"/>
      <c r="BF33" s="9"/>
    </row>
    <row r="34" spans="1:58" x14ac:dyDescent="0.25">
      <c r="A34" s="9"/>
      <c r="B34" s="49">
        <v>2.9564956948305011E-2</v>
      </c>
      <c r="C34" s="25">
        <v>7.2534800809378408E-2</v>
      </c>
      <c r="D34" s="25">
        <v>1.8906450937371356E-4</v>
      </c>
      <c r="E34" s="25">
        <v>1.8953635980857777E-2</v>
      </c>
      <c r="F34" s="25">
        <v>8.1188535875758288E-3</v>
      </c>
      <c r="G34" s="25">
        <v>2.5398883786524148E-2</v>
      </c>
      <c r="H34" s="25">
        <v>2.3061381798920401E-2</v>
      </c>
      <c r="I34" s="25">
        <v>2.6116599788099458E-2</v>
      </c>
      <c r="J34" s="25">
        <v>8.3140625857176687E-2</v>
      </c>
      <c r="K34" s="25">
        <v>1.1111225425070629E-2</v>
      </c>
      <c r="L34" s="25">
        <v>2.1670064565543549E-2</v>
      </c>
      <c r="M34" s="25">
        <v>5.9969663934389281E-2</v>
      </c>
      <c r="N34" s="45">
        <f>LN('ESG FOND NOK '!M35/'ESG FOND NOK '!M34)</f>
        <v>5.9969663934389281E-2</v>
      </c>
      <c r="P34" s="49">
        <v>2.8889956948305012E-2</v>
      </c>
      <c r="Q34" s="25">
        <v>7.1859800809378413E-2</v>
      </c>
      <c r="R34" s="25">
        <v>-4.8593549062628662E-4</v>
      </c>
      <c r="S34" s="25">
        <v>1.8278635980857778E-2</v>
      </c>
      <c r="T34" s="25">
        <v>7.4438535875758285E-3</v>
      </c>
      <c r="U34" s="25">
        <v>2.472388378652415E-2</v>
      </c>
      <c r="V34" s="25">
        <v>2.2386381798920402E-2</v>
      </c>
      <c r="W34" s="25">
        <v>2.5441599788099459E-2</v>
      </c>
      <c r="X34" s="25">
        <v>8.2465625857176691E-2</v>
      </c>
      <c r="Y34" s="25">
        <v>1.0436225425070628E-2</v>
      </c>
      <c r="Z34" s="25">
        <v>2.099506456554355E-2</v>
      </c>
      <c r="AA34" s="25">
        <v>5.9294663934389279E-2</v>
      </c>
      <c r="AB34" s="32">
        <f t="shared" si="0"/>
        <v>5.9969663934389281E-2</v>
      </c>
      <c r="AJ34" s="63" t="s">
        <v>179</v>
      </c>
      <c r="AK34" s="54">
        <f>AK32*$AX$20+$BA$19</f>
        <v>0.15597269306796252</v>
      </c>
      <c r="AL34" s="54">
        <f>AL32*$AW$20+$BA$19</f>
        <v>0.22751084932660867</v>
      </c>
      <c r="AM34" s="54">
        <f>AM32*$AX$20+$BA$19</f>
        <v>5.6537566964287148E-2</v>
      </c>
      <c r="AN34" s="54">
        <f>AN32*$AX$20+$BA$19</f>
        <v>0.15136660341062785</v>
      </c>
      <c r="AO34" s="54">
        <f>AO32*$AX$20+$BA$19</f>
        <v>0.11101367239610427</v>
      </c>
      <c r="AP34" s="54">
        <f t="shared" ref="AP34:AQ34" si="12">AP32*$AX$20+$BA$19</f>
        <v>0.18045783588337397</v>
      </c>
      <c r="AQ34" s="54">
        <f t="shared" si="12"/>
        <v>0.15148881140284581</v>
      </c>
      <c r="AR34" s="54">
        <f>AR32*$AX$20+$BA$19</f>
        <v>0.15751601979590751</v>
      </c>
      <c r="AS34" s="54">
        <f>AS32*$AW$20+$BA$19</f>
        <v>0.2318781207395218</v>
      </c>
      <c r="AT34" s="54">
        <f>AT32*$AX$20+$BA$19</f>
        <v>0.13578085461471442</v>
      </c>
      <c r="AU34" s="54">
        <f>AU32*$AX$20+$BA$19</f>
        <v>0.11516361087630864</v>
      </c>
      <c r="AV34" s="65">
        <f>AV32*AY20+BA19</f>
        <v>7.9753659815405581E-2</v>
      </c>
      <c r="BD34" s="9"/>
      <c r="BE34" s="9"/>
      <c r="BF34" s="9"/>
    </row>
    <row r="35" spans="1:58" x14ac:dyDescent="0.25">
      <c r="A35" s="9"/>
      <c r="B35" s="49">
        <v>5.8631414167025234E-2</v>
      </c>
      <c r="C35" s="25">
        <v>8.6414601390657E-2</v>
      </c>
      <c r="D35" s="25">
        <v>4.6711192254531547E-2</v>
      </c>
      <c r="E35" s="25">
        <v>6.4321431449660946E-2</v>
      </c>
      <c r="F35" s="25">
        <v>8.8796285961878663E-2</v>
      </c>
      <c r="G35" s="25">
        <v>3.8139469036609787E-2</v>
      </c>
      <c r="H35" s="25">
        <v>4.5767514939774857E-2</v>
      </c>
      <c r="I35" s="25">
        <v>4.4173764335677372E-2</v>
      </c>
      <c r="J35" s="25">
        <v>0.12859865035357856</v>
      </c>
      <c r="K35" s="25">
        <v>7.0873932898176978E-2</v>
      </c>
      <c r="L35" s="25">
        <v>5.7906333936568119E-2</v>
      </c>
      <c r="M35" s="25">
        <v>2.9692706901626592E-2</v>
      </c>
      <c r="N35" s="45">
        <f>LN('ESG FOND NOK '!M36/'ESG FOND NOK '!M35)</f>
        <v>2.9692706901626592E-2</v>
      </c>
      <c r="P35" s="49">
        <v>5.8107247500358568E-2</v>
      </c>
      <c r="Q35" s="25">
        <v>8.5890434723990328E-2</v>
      </c>
      <c r="R35" s="25">
        <v>4.6187025587864881E-2</v>
      </c>
      <c r="S35" s="25">
        <v>6.3797264782994273E-2</v>
      </c>
      <c r="T35" s="25">
        <v>8.827211929521199E-2</v>
      </c>
      <c r="U35" s="25">
        <v>3.7615302369943121E-2</v>
      </c>
      <c r="V35" s="25">
        <v>4.5243348273108192E-2</v>
      </c>
      <c r="W35" s="25">
        <v>4.3649597669010706E-2</v>
      </c>
      <c r="X35" s="25">
        <v>0.12807448368691191</v>
      </c>
      <c r="Y35" s="25">
        <v>7.0349766231510305E-2</v>
      </c>
      <c r="Z35" s="25">
        <v>5.7382167269901453E-2</v>
      </c>
      <c r="AA35" s="25">
        <v>2.9168540234959926E-2</v>
      </c>
      <c r="AB35" s="32">
        <f t="shared" si="0"/>
        <v>2.9692706901626592E-2</v>
      </c>
      <c r="AJ35" s="63" t="s">
        <v>75</v>
      </c>
      <c r="AK35" s="44">
        <f>(AK19-$AX$19)/AK36</f>
        <v>0.33496669718063582</v>
      </c>
      <c r="AL35" s="44">
        <f>(AL19-$AW$19)/AL36</f>
        <v>7.6313562408300032E-3</v>
      </c>
      <c r="AM35" s="44">
        <f>(AM19-$AX$19)/AM36</f>
        <v>-0.16966279187975195</v>
      </c>
      <c r="AN35" s="44">
        <f>(AN19-$AX$19)/AN36</f>
        <v>0.38076074578310187</v>
      </c>
      <c r="AO35" s="44">
        <f>(AO19-$AX$19)/AO36</f>
        <v>0.18955340558660952</v>
      </c>
      <c r="AP35" s="44">
        <f t="shared" ref="AP35:AR35" si="13">(AP19-$AX$19)/AP36</f>
        <v>0.50175310733594158</v>
      </c>
      <c r="AQ35" s="44">
        <f t="shared" si="13"/>
        <v>0.33457098611131708</v>
      </c>
      <c r="AR35" s="44">
        <f t="shared" si="13"/>
        <v>0.36027690310695309</v>
      </c>
      <c r="AS35" s="44">
        <f>(AS19-$AW$19)/AS36</f>
        <v>6.8942207371076678E-3</v>
      </c>
      <c r="AT35" s="44">
        <f>(AT19-$AX$19)/AT36</f>
        <v>0.26914762671484821</v>
      </c>
      <c r="AU35" s="44">
        <f>(AU19-$AX$19)/AU36</f>
        <v>0.18139161864513226</v>
      </c>
      <c r="AV35" s="32">
        <f>(AV19-$AY$19)/AV36</f>
        <v>1.6055246587827809E-2</v>
      </c>
      <c r="BD35" s="9"/>
      <c r="BE35" s="9"/>
      <c r="BF35" s="9"/>
    </row>
    <row r="36" spans="1:58" ht="15.75" thickBot="1" x14ac:dyDescent="0.3">
      <c r="A36" s="9"/>
      <c r="B36" s="49">
        <v>-1.2394305512028674E-2</v>
      </c>
      <c r="C36" s="25">
        <v>5.8862368902885071E-2</v>
      </c>
      <c r="D36" s="25">
        <v>-3.5553750694554076E-2</v>
      </c>
      <c r="E36" s="25">
        <v>-9.9809636378275918E-3</v>
      </c>
      <c r="F36" s="25">
        <v>4.3578333084900715E-2</v>
      </c>
      <c r="G36" s="25">
        <v>-9.5215647938058454E-3</v>
      </c>
      <c r="H36" s="25">
        <v>-6.9113324309152974E-3</v>
      </c>
      <c r="I36" s="25">
        <v>-8.7861836894629758E-3</v>
      </c>
      <c r="J36" s="25">
        <v>5.8400017404991879E-2</v>
      </c>
      <c r="K36" s="25">
        <v>-2.9475664321265374E-2</v>
      </c>
      <c r="L36" s="25">
        <v>-3.6181957984314034E-2</v>
      </c>
      <c r="M36" s="25">
        <v>-4.4141416166992103E-2</v>
      </c>
      <c r="N36" s="45">
        <f>LN('ESG FOND NOK '!M37/'ESG FOND NOK '!M36)</f>
        <v>-4.4141416166992103E-2</v>
      </c>
      <c r="P36" s="49">
        <v>-1.2978472178695341E-2</v>
      </c>
      <c r="Q36" s="25">
        <v>5.8278202236218407E-2</v>
      </c>
      <c r="R36" s="25">
        <v>-3.6137917361220739E-2</v>
      </c>
      <c r="S36" s="25">
        <v>-1.0565130304494259E-2</v>
      </c>
      <c r="T36" s="25">
        <v>4.2994166418234052E-2</v>
      </c>
      <c r="U36" s="25">
        <v>-1.0105731460472512E-2</v>
      </c>
      <c r="V36" s="25">
        <v>-7.4954990975819643E-3</v>
      </c>
      <c r="W36" s="25">
        <v>-9.3703503561296426E-3</v>
      </c>
      <c r="X36" s="25">
        <v>5.7815850738325215E-2</v>
      </c>
      <c r="Y36" s="25">
        <v>-3.0059830987932041E-2</v>
      </c>
      <c r="Z36" s="25">
        <v>-3.6766124650980697E-2</v>
      </c>
      <c r="AA36" s="25">
        <v>-4.4725582833658767E-2</v>
      </c>
      <c r="AB36" s="32">
        <f t="shared" si="0"/>
        <v>-4.4141416166992103E-2</v>
      </c>
      <c r="AJ36" s="64" t="s">
        <v>76</v>
      </c>
      <c r="AK36" s="30">
        <f>_xlfn.STDEV.S(P3:P63)*SQRT(12)</f>
        <v>0.11773979519266313</v>
      </c>
      <c r="AL36" s="30">
        <f>_xlfn.STDEV.S(Q3:Q63)*SQRT(12)</f>
        <v>0.23292503823327207</v>
      </c>
      <c r="AM36" s="30">
        <f>_xlfn.STDEV.S(R3:R63)*SQRT(12)</f>
        <v>0.13221689091027541</v>
      </c>
      <c r="AN36" s="30">
        <f t="shared" ref="AN36:AV36" si="14">_xlfn.STDEV.S(S3:S63)*SQRT(12)</f>
        <v>0.14067075685678701</v>
      </c>
      <c r="AO36" s="30">
        <f>_xlfn.STDEV.S(T3:T63)*SQRT(12)</f>
        <v>0.15476705983935227</v>
      </c>
      <c r="AP36" s="30">
        <f>_xlfn.STDEV.S(U9:U63)*SQRT(12)</f>
        <v>0.12480224457631356</v>
      </c>
      <c r="AQ36" s="30">
        <f t="shared" si="14"/>
        <v>0.12464213343013984</v>
      </c>
      <c r="AR36" s="30">
        <f t="shared" si="14"/>
        <v>0.12224822326036686</v>
      </c>
      <c r="AS36" s="30">
        <f t="shared" si="14"/>
        <v>0.22818143441033337</v>
      </c>
      <c r="AT36" s="30">
        <f t="shared" si="14"/>
        <v>0.13171418263744261</v>
      </c>
      <c r="AU36" s="30">
        <f t="shared" si="14"/>
        <v>0.1415813615569057</v>
      </c>
      <c r="AV36" s="31">
        <f t="shared" si="14"/>
        <v>0.16204352004357869</v>
      </c>
      <c r="BD36" s="9"/>
      <c r="BE36" s="9"/>
      <c r="BF36" s="9"/>
    </row>
    <row r="37" spans="1:58" x14ac:dyDescent="0.25">
      <c r="A37" s="9"/>
      <c r="B37" s="49">
        <v>2.8071115034859609E-2</v>
      </c>
      <c r="C37" s="25">
        <v>0.1354524040938927</v>
      </c>
      <c r="D37" s="25">
        <v>7.7640404858383652E-2</v>
      </c>
      <c r="E37" s="25">
        <v>5.9365172184646008E-2</v>
      </c>
      <c r="F37" s="25">
        <v>2.3649702294300471E-2</v>
      </c>
      <c r="G37" s="25">
        <v>3.6140663105359225E-2</v>
      </c>
      <c r="H37" s="25">
        <v>4.1339694044229096E-2</v>
      </c>
      <c r="I37" s="25">
        <v>3.9167119234391701E-2</v>
      </c>
      <c r="J37" s="25">
        <v>0.12978864905279491</v>
      </c>
      <c r="K37" s="25">
        <v>4.5223458915218229E-2</v>
      </c>
      <c r="L37" s="25">
        <v>7.1803888412205988E-2</v>
      </c>
      <c r="M37" s="25">
        <v>0.12580500734516439</v>
      </c>
      <c r="N37" s="45">
        <f>LN('ESG FOND NOK '!M38/'ESG FOND NOK '!M37)</f>
        <v>0.12580500734516439</v>
      </c>
      <c r="P37" s="49">
        <v>2.7365281701526276E-2</v>
      </c>
      <c r="Q37" s="25">
        <v>0.13474657076055938</v>
      </c>
      <c r="R37" s="25">
        <v>7.6934571525050316E-2</v>
      </c>
      <c r="S37" s="25">
        <v>5.8659338851312672E-2</v>
      </c>
      <c r="T37" s="25">
        <v>2.2943868960967138E-2</v>
      </c>
      <c r="U37" s="25">
        <v>3.5434829772025889E-2</v>
      </c>
      <c r="V37" s="25">
        <v>4.063386071089576E-2</v>
      </c>
      <c r="W37" s="25">
        <v>3.8461285901058365E-2</v>
      </c>
      <c r="X37" s="25">
        <v>0.12908281571946159</v>
      </c>
      <c r="Y37" s="25">
        <v>4.4517625581884893E-2</v>
      </c>
      <c r="Z37" s="25">
        <v>7.1098055078872652E-2</v>
      </c>
      <c r="AA37" s="25">
        <v>0.12509917401183107</v>
      </c>
      <c r="AB37" s="32">
        <f t="shared" si="0"/>
        <v>0.12580500734516439</v>
      </c>
      <c r="BD37" s="9"/>
      <c r="BE37" s="9"/>
      <c r="BF37" s="9"/>
    </row>
    <row r="38" spans="1:58" x14ac:dyDescent="0.25">
      <c r="A38" s="9"/>
      <c r="B38" s="49">
        <v>1.2178727590895156E-2</v>
      </c>
      <c r="C38" s="25">
        <v>9.3991525485361133E-2</v>
      </c>
      <c r="D38" s="25">
        <v>1.2702457722249497E-2</v>
      </c>
      <c r="E38" s="25">
        <v>1.5531099689345688E-2</v>
      </c>
      <c r="F38" s="25">
        <v>5.2336115948906109E-2</v>
      </c>
      <c r="G38" s="25">
        <v>4.4354911427865054E-3</v>
      </c>
      <c r="H38" s="25">
        <v>1.015173130853724E-2</v>
      </c>
      <c r="I38" s="25">
        <v>7.0572820483831887E-3</v>
      </c>
      <c r="J38" s="25">
        <v>0.12362918476076469</v>
      </c>
      <c r="K38" s="25">
        <v>1.1869052995015696E-2</v>
      </c>
      <c r="L38" s="25">
        <v>6.3275346037474658E-2</v>
      </c>
      <c r="M38" s="25">
        <v>8.8059692073455875E-2</v>
      </c>
      <c r="N38" s="45">
        <f>LN('ESG FOND NOK '!M39/'ESG FOND NOK '!M38)</f>
        <v>8.8059692073455875E-2</v>
      </c>
      <c r="P38" s="49">
        <v>1.1372894257561822E-2</v>
      </c>
      <c r="Q38" s="25">
        <v>9.3185692152027794E-2</v>
      </c>
      <c r="R38" s="25">
        <v>1.1896624388916163E-2</v>
      </c>
      <c r="S38" s="25">
        <v>1.4725266356012354E-2</v>
      </c>
      <c r="T38" s="25">
        <v>5.1530282615572777E-2</v>
      </c>
      <c r="U38" s="25">
        <v>3.6296578094531721E-3</v>
      </c>
      <c r="V38" s="25">
        <v>9.3458979752039061E-3</v>
      </c>
      <c r="W38" s="25">
        <v>6.2514487150498559E-3</v>
      </c>
      <c r="X38" s="25">
        <v>0.12282335142743135</v>
      </c>
      <c r="Y38" s="25">
        <v>1.1063219661682363E-2</v>
      </c>
      <c r="Z38" s="25">
        <v>6.2469512704141326E-2</v>
      </c>
      <c r="AA38" s="25">
        <v>8.7253858740122536E-2</v>
      </c>
      <c r="AB38" s="32">
        <f t="shared" si="0"/>
        <v>8.8059692073455875E-2</v>
      </c>
      <c r="BD38" s="9"/>
      <c r="BE38" s="9"/>
      <c r="BF38" s="9"/>
    </row>
    <row r="39" spans="1:58" x14ac:dyDescent="0.25">
      <c r="A39" s="9"/>
      <c r="B39" s="49">
        <v>-7.3652405593473908E-3</v>
      </c>
      <c r="C39" s="25">
        <v>4.7238948571856836E-2</v>
      </c>
      <c r="D39" s="25">
        <v>-1.5578113655335415E-2</v>
      </c>
      <c r="E39" s="25">
        <v>6.0554209164649037E-3</v>
      </c>
      <c r="F39" s="25">
        <v>8.4646819136222663E-3</v>
      </c>
      <c r="G39" s="25">
        <v>-4.0987794658114921E-3</v>
      </c>
      <c r="H39" s="25">
        <v>-7.9992868208894705E-3</v>
      </c>
      <c r="I39" s="25">
        <v>-8.8453915994689113E-3</v>
      </c>
      <c r="J39" s="25">
        <v>6.2346442666578406E-2</v>
      </c>
      <c r="K39" s="25">
        <v>-1.2612109295109368E-3</v>
      </c>
      <c r="L39" s="25">
        <v>-4.7542326771720956E-4</v>
      </c>
      <c r="M39" s="25">
        <v>-1.1306617425763124E-2</v>
      </c>
      <c r="N39" s="45">
        <f>LN('ESG FOND NOK '!M40/'ESG FOND NOK '!M39)</f>
        <v>-1.1306617425763124E-2</v>
      </c>
      <c r="P39" s="49">
        <v>-8.2444072260140569E-3</v>
      </c>
      <c r="Q39" s="25">
        <v>4.6359781905190169E-2</v>
      </c>
      <c r="R39" s="25">
        <v>-1.6457280322002082E-2</v>
      </c>
      <c r="S39" s="25">
        <v>5.1762542497982376E-3</v>
      </c>
      <c r="T39" s="25">
        <v>7.5855152469555993E-3</v>
      </c>
      <c r="U39" s="25">
        <v>-4.9779461324781591E-3</v>
      </c>
      <c r="V39" s="25">
        <v>-8.8784534875561375E-3</v>
      </c>
      <c r="W39" s="25">
        <v>-9.7245582661355783E-3</v>
      </c>
      <c r="X39" s="25">
        <v>6.1467275999911739E-2</v>
      </c>
      <c r="Y39" s="25">
        <v>-2.1403775961776035E-3</v>
      </c>
      <c r="Z39" s="25">
        <v>-1.3545899343838761E-3</v>
      </c>
      <c r="AA39" s="25">
        <v>-1.2185784092429791E-2</v>
      </c>
      <c r="AB39" s="32">
        <f t="shared" si="0"/>
        <v>-1.1306617425763124E-2</v>
      </c>
      <c r="BD39" s="9"/>
      <c r="BE39" s="9"/>
      <c r="BF39" s="9"/>
    </row>
    <row r="40" spans="1:58" x14ac:dyDescent="0.25">
      <c r="A40" s="9"/>
      <c r="B40" s="49">
        <v>2.8834080262807722E-2</v>
      </c>
      <c r="C40" s="25">
        <v>6.7742379731483802E-3</v>
      </c>
      <c r="D40" s="25">
        <v>3.7973537163865402E-2</v>
      </c>
      <c r="E40" s="25">
        <v>1.7860806999360893E-2</v>
      </c>
      <c r="F40" s="25">
        <v>1.9682123005904134E-2</v>
      </c>
      <c r="G40" s="25">
        <v>2.8213893068752171E-2</v>
      </c>
      <c r="H40" s="25">
        <v>2.3931911628735352E-2</v>
      </c>
      <c r="I40" s="25">
        <v>2.6118062958508464E-2</v>
      </c>
      <c r="J40" s="25">
        <v>-7.1599936339209636E-2</v>
      </c>
      <c r="K40" s="25">
        <v>1.7789364960265508E-2</v>
      </c>
      <c r="L40" s="25">
        <v>4.7703852736346534E-3</v>
      </c>
      <c r="M40" s="25">
        <v>6.8900992905177464E-3</v>
      </c>
      <c r="N40" s="45">
        <f>LN('ESG FOND NOK '!M41/'ESG FOND NOK '!M40)</f>
        <v>6.8900992905177464E-3</v>
      </c>
      <c r="P40" s="49">
        <v>2.761158026280772E-2</v>
      </c>
      <c r="Q40" s="25">
        <v>5.5517379731483806E-3</v>
      </c>
      <c r="R40" s="25">
        <v>3.6751037163865401E-2</v>
      </c>
      <c r="S40" s="25">
        <v>1.6638306999360891E-2</v>
      </c>
      <c r="T40" s="25">
        <v>1.8459623005904133E-2</v>
      </c>
      <c r="U40" s="25">
        <v>2.699139306875217E-2</v>
      </c>
      <c r="V40" s="25">
        <v>2.2709411628735351E-2</v>
      </c>
      <c r="W40" s="25">
        <v>2.4895562958508463E-2</v>
      </c>
      <c r="X40" s="25">
        <v>-7.2822436339209637E-2</v>
      </c>
      <c r="Y40" s="25">
        <v>1.6566864960265507E-2</v>
      </c>
      <c r="Z40" s="25">
        <v>3.5478852736346533E-3</v>
      </c>
      <c r="AA40" s="25">
        <v>5.6675992905177459E-3</v>
      </c>
      <c r="AB40" s="32">
        <f t="shared" si="0"/>
        <v>6.8900992905177464E-3</v>
      </c>
      <c r="BD40" s="9"/>
      <c r="BE40" s="9"/>
      <c r="BF40" s="9"/>
    </row>
    <row r="41" spans="1:58" x14ac:dyDescent="0.25">
      <c r="A41" s="9"/>
      <c r="B41" s="49">
        <v>1.353596668519841E-2</v>
      </c>
      <c r="C41" s="25">
        <v>2.3103291152910842E-2</v>
      </c>
      <c r="D41" s="25">
        <v>-2.7595913250372745E-3</v>
      </c>
      <c r="E41" s="25">
        <v>2.8159403221493691E-2</v>
      </c>
      <c r="F41" s="25">
        <v>-8.7850706097191353E-3</v>
      </c>
      <c r="G41" s="25">
        <v>2.6292655046499469E-2</v>
      </c>
      <c r="H41" s="25">
        <v>2.6864832507691058E-2</v>
      </c>
      <c r="I41" s="25">
        <v>2.8302328013477943E-2</v>
      </c>
      <c r="J41" s="25">
        <v>-4.0450935873524906E-2</v>
      </c>
      <c r="K41" s="25">
        <v>2.3248549597506864E-2</v>
      </c>
      <c r="L41" s="25">
        <v>-1.1051296907436175E-2</v>
      </c>
      <c r="M41" s="25">
        <v>3.8408461205727586E-2</v>
      </c>
      <c r="N41" s="45">
        <f>LN('ESG FOND NOK '!M42/'ESG FOND NOK '!M41)</f>
        <v>3.8408461205727586E-2</v>
      </c>
      <c r="P41" s="49">
        <v>1.2300133351865077E-2</v>
      </c>
      <c r="Q41" s="25">
        <v>2.186745781957751E-2</v>
      </c>
      <c r="R41" s="25">
        <v>-3.9954246583706081E-3</v>
      </c>
      <c r="S41" s="25">
        <v>2.6923569888160359E-2</v>
      </c>
      <c r="T41" s="25">
        <v>-1.0020903943052469E-2</v>
      </c>
      <c r="U41" s="25">
        <v>2.5056821713166137E-2</v>
      </c>
      <c r="V41" s="25">
        <v>2.5628999174357726E-2</v>
      </c>
      <c r="W41" s="25">
        <v>2.7066494680144611E-2</v>
      </c>
      <c r="X41" s="25">
        <v>-4.1686769206858237E-2</v>
      </c>
      <c r="Y41" s="25">
        <v>2.2012716264173532E-2</v>
      </c>
      <c r="Z41" s="25">
        <v>-1.2287130240769509E-2</v>
      </c>
      <c r="AA41" s="25">
        <v>3.7172627872394254E-2</v>
      </c>
      <c r="AB41" s="32">
        <f t="shared" si="0"/>
        <v>3.8408461205727586E-2</v>
      </c>
      <c r="BD41" s="9"/>
      <c r="BE41" s="9"/>
      <c r="BF41" s="9"/>
    </row>
    <row r="42" spans="1:58" x14ac:dyDescent="0.25">
      <c r="A42" s="9"/>
      <c r="B42" s="49">
        <v>1.2518218357403138E-2</v>
      </c>
      <c r="C42" s="25">
        <v>-3.1693693483609432E-2</v>
      </c>
      <c r="D42" s="25">
        <v>1.2251097848762027E-2</v>
      </c>
      <c r="E42" s="25">
        <v>9.9327223742874896E-3</v>
      </c>
      <c r="F42" s="25">
        <v>7.0066331967381362E-3</v>
      </c>
      <c r="G42" s="25">
        <v>1.355223072083553E-2</v>
      </c>
      <c r="H42" s="25">
        <v>1.6098606677223508E-2</v>
      </c>
      <c r="I42" s="25">
        <v>1.7937431652463923E-2</v>
      </c>
      <c r="J42" s="25">
        <v>-1.882697446606248E-2</v>
      </c>
      <c r="K42" s="25">
        <v>2.1601412398654537E-2</v>
      </c>
      <c r="L42" s="25">
        <v>3.0791307209433864E-3</v>
      </c>
      <c r="M42" s="25">
        <v>8.0496464244403775E-3</v>
      </c>
      <c r="N42" s="45">
        <f>LN('ESG FOND NOK '!M43/'ESG FOND NOK '!M42)</f>
        <v>8.0496464244403775E-3</v>
      </c>
      <c r="P42" s="49">
        <v>1.1319885024069805E-2</v>
      </c>
      <c r="Q42" s="25">
        <v>-3.2892026816942768E-2</v>
      </c>
      <c r="R42" s="25">
        <v>1.1052764515428694E-2</v>
      </c>
      <c r="S42" s="25">
        <v>8.7343890409541571E-3</v>
      </c>
      <c r="T42" s="25">
        <v>5.8082998634048028E-3</v>
      </c>
      <c r="U42" s="25">
        <v>1.2353897387502198E-2</v>
      </c>
      <c r="V42" s="25">
        <v>1.4900273343890175E-2</v>
      </c>
      <c r="W42" s="25">
        <v>1.6739098319130591E-2</v>
      </c>
      <c r="X42" s="25">
        <v>-2.0025307799395813E-2</v>
      </c>
      <c r="Y42" s="25">
        <v>2.0403079065321204E-2</v>
      </c>
      <c r="Z42" s="25">
        <v>1.8807973876100532E-3</v>
      </c>
      <c r="AA42" s="25">
        <v>6.8513130911070442E-3</v>
      </c>
      <c r="AB42" s="32">
        <f t="shared" si="0"/>
        <v>8.0496464244403775E-3</v>
      </c>
      <c r="BD42" s="9"/>
      <c r="BE42" s="9"/>
      <c r="BF42" s="9"/>
    </row>
    <row r="43" spans="1:58" x14ac:dyDescent="0.25">
      <c r="A43" s="9"/>
      <c r="B43" s="49">
        <v>2.3232800938759231E-2</v>
      </c>
      <c r="C43" s="25">
        <v>1.3868814517620915E-2</v>
      </c>
      <c r="D43" s="25">
        <v>4.7390826556904513E-2</v>
      </c>
      <c r="E43" s="25">
        <v>2.7728985664764255E-2</v>
      </c>
      <c r="F43" s="25">
        <v>1.7401595171289596E-2</v>
      </c>
      <c r="G43" s="25">
        <v>2.6749352969251884E-2</v>
      </c>
      <c r="H43" s="25">
        <v>1.6949061279205931E-2</v>
      </c>
      <c r="I43" s="25">
        <v>1.3934216125313238E-2</v>
      </c>
      <c r="J43" s="25">
        <v>-5.9308929014727785E-3</v>
      </c>
      <c r="K43" s="25">
        <v>3.6564012301781489E-2</v>
      </c>
      <c r="L43" s="25">
        <v>1.7887873042598132E-2</v>
      </c>
      <c r="M43" s="25">
        <v>6.8023800604416172E-3</v>
      </c>
      <c r="N43" s="45">
        <f>LN('ESG FOND NOK '!M44/'ESG FOND NOK '!M43)</f>
        <v>6.8023800604416172E-3</v>
      </c>
      <c r="P43" s="49">
        <v>2.1999467605425899E-2</v>
      </c>
      <c r="Q43" s="25">
        <v>1.2635481184287582E-2</v>
      </c>
      <c r="R43" s="25">
        <v>4.6157493223571176E-2</v>
      </c>
      <c r="S43" s="25">
        <v>2.6495652331430922E-2</v>
      </c>
      <c r="T43" s="25">
        <v>1.6168261837956263E-2</v>
      </c>
      <c r="U43" s="25">
        <v>2.5516019635918551E-2</v>
      </c>
      <c r="V43" s="25">
        <v>1.5715727945872598E-2</v>
      </c>
      <c r="W43" s="25">
        <v>1.2700882791979905E-2</v>
      </c>
      <c r="X43" s="25">
        <v>-7.1642262348061122E-3</v>
      </c>
      <c r="Y43" s="25">
        <v>3.5330678968448152E-2</v>
      </c>
      <c r="Z43" s="25">
        <v>1.6654539709264799E-2</v>
      </c>
      <c r="AA43" s="25">
        <v>5.5690467271082835E-3</v>
      </c>
      <c r="AB43" s="32">
        <f t="shared" si="0"/>
        <v>6.8023800604416172E-3</v>
      </c>
      <c r="AI43" s="25"/>
      <c r="AJ43" s="29"/>
      <c r="BD43" s="9"/>
      <c r="BE43" s="9"/>
      <c r="BF43" s="9"/>
    </row>
    <row r="44" spans="1:58" x14ac:dyDescent="0.25">
      <c r="A44" s="9"/>
      <c r="B44" s="49">
        <v>2.3105053695212586E-2</v>
      </c>
      <c r="C44" s="25">
        <v>5.3601320061366052E-2</v>
      </c>
      <c r="D44" s="25">
        <v>5.7582185960123383E-3</v>
      </c>
      <c r="E44" s="25">
        <v>2.6469768532278896E-2</v>
      </c>
      <c r="F44" s="25">
        <v>5.6522211959729486E-2</v>
      </c>
      <c r="G44" s="25">
        <v>4.1740183915403503E-2</v>
      </c>
      <c r="H44" s="25">
        <v>4.7637515721467044E-2</v>
      </c>
      <c r="I44" s="25">
        <v>4.8357296976100111E-2</v>
      </c>
      <c r="J44" s="25">
        <v>7.2072348041123752E-2</v>
      </c>
      <c r="K44" s="25">
        <v>2.8262580608805994E-2</v>
      </c>
      <c r="L44" s="25">
        <v>2.0383363704617501E-2</v>
      </c>
      <c r="M44" s="25">
        <v>-3.0715368348702022E-3</v>
      </c>
      <c r="N44" s="45">
        <f>LN('ESG FOND NOK '!M45/'ESG FOND NOK '!M44)</f>
        <v>-3.0715368348702022E-3</v>
      </c>
      <c r="P44" s="49">
        <v>2.1958387028545918E-2</v>
      </c>
      <c r="Q44" s="25">
        <v>5.2454653394699388E-2</v>
      </c>
      <c r="R44" s="25">
        <v>4.6115519293456718E-3</v>
      </c>
      <c r="S44" s="25">
        <v>2.5323101865612228E-2</v>
      </c>
      <c r="T44" s="25">
        <v>5.5375545293062822E-2</v>
      </c>
      <c r="U44" s="25">
        <v>4.0593517248736839E-2</v>
      </c>
      <c r="V44" s="25">
        <v>4.649084905480038E-2</v>
      </c>
      <c r="W44" s="25">
        <v>4.7210630309433448E-2</v>
      </c>
      <c r="X44" s="25">
        <v>7.0925681374457081E-2</v>
      </c>
      <c r="Y44" s="25">
        <v>2.7115913942139327E-2</v>
      </c>
      <c r="Z44" s="25">
        <v>1.9236697037950834E-2</v>
      </c>
      <c r="AA44" s="25">
        <v>-4.2182035015368687E-3</v>
      </c>
      <c r="AB44" s="32">
        <f t="shared" si="0"/>
        <v>-3.0715368348702022E-3</v>
      </c>
      <c r="AI44" s="25"/>
      <c r="AJ44" s="29"/>
      <c r="BD44" s="9"/>
      <c r="BE44" s="9"/>
      <c r="BF44" s="9"/>
    </row>
    <row r="45" spans="1:58" x14ac:dyDescent="0.25">
      <c r="A45" s="9"/>
      <c r="B45" s="49">
        <v>2.748384961804012E-2</v>
      </c>
      <c r="C45" s="25">
        <v>1.411397443347313E-2</v>
      </c>
      <c r="D45" s="25">
        <v>3.0771420975392857E-2</v>
      </c>
      <c r="E45" s="25">
        <v>6.2491823415056255E-2</v>
      </c>
      <c r="F45" s="25">
        <v>5.2531497401903847E-2</v>
      </c>
      <c r="G45" s="25">
        <v>4.6536034729654202E-2</v>
      </c>
      <c r="H45" s="25">
        <v>4.4675939174725898E-2</v>
      </c>
      <c r="I45" s="25">
        <v>4.7246009021148498E-2</v>
      </c>
      <c r="J45" s="25">
        <v>4.2724760865803756E-2</v>
      </c>
      <c r="K45" s="25">
        <v>6.9005215565805439E-2</v>
      </c>
      <c r="L45" s="25">
        <v>6.0307969266424198E-2</v>
      </c>
      <c r="M45" s="25">
        <v>2.0618185784715175E-2</v>
      </c>
      <c r="N45" s="45">
        <f>LN('ESG FOND NOK '!M46/'ESG FOND NOK '!M45)</f>
        <v>2.0618185784715175E-2</v>
      </c>
      <c r="P45" s="49">
        <v>2.6482182951373452E-2</v>
      </c>
      <c r="Q45" s="25">
        <v>1.3112307766806464E-2</v>
      </c>
      <c r="R45" s="25">
        <v>2.9769754308726189E-2</v>
      </c>
      <c r="S45" s="25">
        <v>6.1490156748389591E-2</v>
      </c>
      <c r="T45" s="25">
        <v>5.1529830735237182E-2</v>
      </c>
      <c r="U45" s="25">
        <v>4.5534368062987537E-2</v>
      </c>
      <c r="V45" s="25">
        <v>4.3674272508059234E-2</v>
      </c>
      <c r="W45" s="25">
        <v>4.6244342354481834E-2</v>
      </c>
      <c r="X45" s="25">
        <v>4.1723094199137091E-2</v>
      </c>
      <c r="Y45" s="25">
        <v>6.8003548899138774E-2</v>
      </c>
      <c r="Z45" s="25">
        <v>5.9306302599757534E-2</v>
      </c>
      <c r="AA45" s="25">
        <v>1.9616519118048507E-2</v>
      </c>
      <c r="AB45" s="32">
        <f t="shared" si="0"/>
        <v>2.0618185784715175E-2</v>
      </c>
      <c r="AI45" s="25"/>
      <c r="AJ45" s="29"/>
      <c r="BD45" s="9"/>
      <c r="BE45" s="9"/>
      <c r="BF45" s="9"/>
    </row>
    <row r="46" spans="1:58" x14ac:dyDescent="0.25">
      <c r="A46" s="9"/>
      <c r="B46" s="49">
        <v>-1.5566801386700168E-3</v>
      </c>
      <c r="C46" s="25">
        <v>1.0581269531568046E-2</v>
      </c>
      <c r="D46" s="25">
        <v>1.5124743995567303E-3</v>
      </c>
      <c r="E46" s="25">
        <v>1.7387385297576316E-2</v>
      </c>
      <c r="F46" s="25">
        <v>2.5498670031171702E-2</v>
      </c>
      <c r="G46" s="25">
        <v>1.0762685794832813E-2</v>
      </c>
      <c r="H46" s="25">
        <v>1.2959827368635218E-2</v>
      </c>
      <c r="I46" s="25">
        <v>1.6279429288862907E-2</v>
      </c>
      <c r="J46" s="25">
        <v>1.6764659486964831E-2</v>
      </c>
      <c r="K46" s="25">
        <v>-2.7400043100340504E-3</v>
      </c>
      <c r="L46" s="25">
        <v>-8.2471711024858577E-3</v>
      </c>
      <c r="M46" s="25">
        <v>1.8386626250439245E-2</v>
      </c>
      <c r="N46" s="45">
        <f>LN('ESG FOND NOK '!M47/'ESG FOND NOK '!M46)</f>
        <v>1.8386626250439245E-2</v>
      </c>
      <c r="P46" s="49">
        <v>-2.6358468053366835E-3</v>
      </c>
      <c r="Q46" s="25">
        <v>9.5021028649013781E-3</v>
      </c>
      <c r="R46" s="25">
        <v>4.333077328900637E-4</v>
      </c>
      <c r="S46" s="25">
        <v>1.630821863090965E-2</v>
      </c>
      <c r="T46" s="25">
        <v>2.4419503364505036E-2</v>
      </c>
      <c r="U46" s="25">
        <v>9.6835191281661459E-3</v>
      </c>
      <c r="V46" s="25">
        <v>1.188066070196855E-2</v>
      </c>
      <c r="W46" s="25">
        <v>1.5200262622196242E-2</v>
      </c>
      <c r="X46" s="25">
        <v>1.5685492820298165E-2</v>
      </c>
      <c r="Y46" s="25">
        <v>-3.819170976700717E-3</v>
      </c>
      <c r="Z46" s="25">
        <v>-9.3263377691525234E-3</v>
      </c>
      <c r="AA46" s="25">
        <v>1.730745958377258E-2</v>
      </c>
      <c r="AB46" s="32">
        <f t="shared" si="0"/>
        <v>1.8386626250439245E-2</v>
      </c>
      <c r="AI46" s="25"/>
      <c r="AJ46" s="29"/>
    </row>
    <row r="47" spans="1:58" x14ac:dyDescent="0.25">
      <c r="A47" s="9"/>
      <c r="B47" s="49">
        <v>-3.9494494577252438E-2</v>
      </c>
      <c r="C47" s="25">
        <v>-5.500764760278027E-2</v>
      </c>
      <c r="D47" s="25">
        <v>-3.5827727439912603E-2</v>
      </c>
      <c r="E47" s="25">
        <v>-3.3411776996488778E-2</v>
      </c>
      <c r="F47" s="25">
        <v>-6.0910661141914436E-2</v>
      </c>
      <c r="G47" s="25">
        <v>-4.5213452146030397E-2</v>
      </c>
      <c r="H47" s="25">
        <v>-4.4361357197838354E-2</v>
      </c>
      <c r="I47" s="25">
        <v>-4.2573291222253777E-2</v>
      </c>
      <c r="J47" s="25">
        <v>-4.9748263628730548E-2</v>
      </c>
      <c r="K47" s="25">
        <v>-6.0602960775621051E-2</v>
      </c>
      <c r="L47" s="25">
        <v>-6.2445373735367855E-2</v>
      </c>
      <c r="M47" s="25">
        <v>-2.8428951818734494E-2</v>
      </c>
      <c r="N47" s="45">
        <f>LN('ESG FOND NOK '!M48/'ESG FOND NOK '!M47)</f>
        <v>-2.8428951818734494E-2</v>
      </c>
      <c r="P47" s="49">
        <v>-4.0828661243919102E-2</v>
      </c>
      <c r="Q47" s="25">
        <v>-5.6341814269446934E-2</v>
      </c>
      <c r="R47" s="25">
        <v>-3.7161894106579267E-2</v>
      </c>
      <c r="S47" s="25">
        <v>-3.4745943663155442E-2</v>
      </c>
      <c r="T47" s="25">
        <v>-6.22448278085811E-2</v>
      </c>
      <c r="U47" s="25">
        <v>-4.6547618812697061E-2</v>
      </c>
      <c r="V47" s="25">
        <v>-4.5695523864505018E-2</v>
      </c>
      <c r="W47" s="25">
        <v>-4.3907457888920441E-2</v>
      </c>
      <c r="X47" s="25">
        <v>-5.1082430295397212E-2</v>
      </c>
      <c r="Y47" s="25">
        <v>-6.1937127442287715E-2</v>
      </c>
      <c r="Z47" s="25">
        <v>-6.3779540402034526E-2</v>
      </c>
      <c r="AA47" s="25">
        <v>-2.9763118485401162E-2</v>
      </c>
      <c r="AB47" s="32">
        <f t="shared" si="0"/>
        <v>-2.8428951818734494E-2</v>
      </c>
      <c r="AI47" s="25"/>
      <c r="AJ47" s="29"/>
    </row>
    <row r="48" spans="1:58" x14ac:dyDescent="0.25">
      <c r="A48" s="9"/>
      <c r="B48" s="49">
        <v>1.6646004838600716E-2</v>
      </c>
      <c r="C48" s="25">
        <v>6.4383862121293864E-2</v>
      </c>
      <c r="D48" s="25">
        <v>1.8952730029097684E-3</v>
      </c>
      <c r="E48" s="25">
        <v>-5.536756222322782E-3</v>
      </c>
      <c r="F48" s="25">
        <v>2.457896041111499E-2</v>
      </c>
      <c r="G48" s="25">
        <v>2.9842722232094943E-2</v>
      </c>
      <c r="H48" s="25">
        <v>1.9989289929759131E-2</v>
      </c>
      <c r="I48" s="25">
        <v>2.4854053659061737E-2</v>
      </c>
      <c r="J48" s="25">
        <v>7.2800925550389403E-2</v>
      </c>
      <c r="K48" s="25">
        <v>2.4072710107830311E-2</v>
      </c>
      <c r="L48" s="25">
        <v>2.3888878896135106E-2</v>
      </c>
      <c r="M48" s="25">
        <v>2.6350597126927128E-2</v>
      </c>
      <c r="N48" s="45">
        <f>LN('ESG FOND NOK '!M49/'ESG FOND NOK '!M48)</f>
        <v>2.6350597126927128E-2</v>
      </c>
      <c r="P48" s="49">
        <v>1.5227671505267382E-2</v>
      </c>
      <c r="Q48" s="25">
        <v>6.2965528787960537E-2</v>
      </c>
      <c r="R48" s="25">
        <v>4.769396695764351E-4</v>
      </c>
      <c r="S48" s="25">
        <v>-6.9550895556561151E-3</v>
      </c>
      <c r="T48" s="25">
        <v>2.3160627077781656E-2</v>
      </c>
      <c r="U48" s="25">
        <v>2.8424388898761609E-2</v>
      </c>
      <c r="V48" s="25">
        <v>1.8570956596425797E-2</v>
      </c>
      <c r="W48" s="25">
        <v>2.3435720325728403E-2</v>
      </c>
      <c r="X48" s="25">
        <v>7.1382592217056076E-2</v>
      </c>
      <c r="Y48" s="25">
        <v>2.2654376774496977E-2</v>
      </c>
      <c r="Z48" s="25">
        <v>2.2470545562801772E-2</v>
      </c>
      <c r="AA48" s="25">
        <v>2.4932263793593794E-2</v>
      </c>
      <c r="AB48" s="32">
        <f t="shared" si="0"/>
        <v>2.6350597126927128E-2</v>
      </c>
      <c r="AI48" s="25"/>
      <c r="AJ48" s="29"/>
      <c r="AQ48" s="25"/>
      <c r="AR48" s="25"/>
    </row>
    <row r="49" spans="1:51" x14ac:dyDescent="0.25">
      <c r="A49" s="9"/>
      <c r="B49" s="49">
        <v>6.937609248304559E-2</v>
      </c>
      <c r="C49" s="25">
        <v>2.7916680275750706E-2</v>
      </c>
      <c r="D49" s="25">
        <v>1.4778805402482749E-2</v>
      </c>
      <c r="E49" s="25">
        <v>9.0641628456235745E-2</v>
      </c>
      <c r="F49" s="25">
        <v>2.9401462029912E-2</v>
      </c>
      <c r="G49" s="25">
        <v>4.7141961115699224E-2</v>
      </c>
      <c r="H49" s="25">
        <v>5.2193934546213988E-2</v>
      </c>
      <c r="I49" s="25">
        <v>4.9757882829340419E-2</v>
      </c>
      <c r="J49" s="25">
        <v>1.666282221310875E-2</v>
      </c>
      <c r="K49" s="25">
        <v>3.4506485196364602E-2</v>
      </c>
      <c r="L49" s="25">
        <v>3.5421387819639365E-3</v>
      </c>
      <c r="M49" s="25">
        <v>-2.0599782555752802E-2</v>
      </c>
      <c r="N49" s="45">
        <f>LN('ESG FOND NOK '!M50/'ESG FOND NOK '!M49)</f>
        <v>-2.0599782555752802E-2</v>
      </c>
      <c r="P49" s="49">
        <v>6.8134425816378921E-2</v>
      </c>
      <c r="Q49" s="25">
        <v>2.6675013609084041E-2</v>
      </c>
      <c r="R49" s="25">
        <v>1.3537138735816082E-2</v>
      </c>
      <c r="S49" s="25">
        <v>8.9399961789569077E-2</v>
      </c>
      <c r="T49" s="25">
        <v>2.8159795363245334E-2</v>
      </c>
      <c r="U49" s="25">
        <v>4.5900294449032555E-2</v>
      </c>
      <c r="V49" s="25">
        <v>5.0952267879547319E-2</v>
      </c>
      <c r="W49" s="25">
        <v>4.851621616267375E-2</v>
      </c>
      <c r="X49" s="25">
        <v>1.5421155546442083E-2</v>
      </c>
      <c r="Y49" s="25">
        <v>3.3264818529697933E-2</v>
      </c>
      <c r="Z49" s="25">
        <v>2.3004721152972696E-3</v>
      </c>
      <c r="AA49" s="25">
        <v>-2.1841449222419467E-2</v>
      </c>
      <c r="AB49" s="32">
        <f t="shared" si="0"/>
        <v>-2.0599782555752802E-2</v>
      </c>
      <c r="AI49" s="25"/>
      <c r="AJ49" s="29"/>
      <c r="AQ49" s="25"/>
      <c r="AR49" s="25"/>
    </row>
    <row r="50" spans="1:51" x14ac:dyDescent="0.25">
      <c r="A50" s="9"/>
      <c r="B50" s="49">
        <v>2.3462564263794995E-2</v>
      </c>
      <c r="C50" s="25">
        <v>-3.1285137497034481E-2</v>
      </c>
      <c r="D50" s="25">
        <v>3.0984175336389929E-2</v>
      </c>
      <c r="E50" s="25">
        <v>-5.8427823552167574E-3</v>
      </c>
      <c r="F50" s="25">
        <v>-1.4510529254229073E-2</v>
      </c>
      <c r="G50" s="25">
        <v>1.228254253403686E-2</v>
      </c>
      <c r="H50" s="25">
        <v>9.4239943547066163E-3</v>
      </c>
      <c r="I50" s="25">
        <v>8.4435620582977988E-3</v>
      </c>
      <c r="J50" s="25">
        <v>-9.476752683070537E-2</v>
      </c>
      <c r="K50" s="25">
        <v>2.1161326239273772E-2</v>
      </c>
      <c r="L50" s="25">
        <v>1.300531559849598E-2</v>
      </c>
      <c r="M50" s="25">
        <v>1.334372795988375E-2</v>
      </c>
      <c r="N50" s="45">
        <f>LN('ESG FOND NOK '!M51/'ESG FOND NOK '!M50)</f>
        <v>1.334372795988375E-2</v>
      </c>
      <c r="P50" s="49">
        <v>2.2030897597128327E-2</v>
      </c>
      <c r="Q50" s="25">
        <v>-3.2716804163701145E-2</v>
      </c>
      <c r="R50" s="25">
        <v>2.9552508669723261E-2</v>
      </c>
      <c r="S50" s="25">
        <v>-7.2744490218834244E-3</v>
      </c>
      <c r="T50" s="25">
        <v>-1.5942195920895741E-2</v>
      </c>
      <c r="U50" s="25">
        <v>1.0850875867370194E-2</v>
      </c>
      <c r="V50" s="25">
        <v>7.9923276880399501E-3</v>
      </c>
      <c r="W50" s="25">
        <v>7.0118953916311318E-3</v>
      </c>
      <c r="X50" s="25">
        <v>-9.6199193497372035E-2</v>
      </c>
      <c r="Y50" s="25">
        <v>1.9729659572607104E-2</v>
      </c>
      <c r="Z50" s="25">
        <v>1.1573648931829314E-2</v>
      </c>
      <c r="AA50" s="25">
        <v>1.1912061293217084E-2</v>
      </c>
      <c r="AB50" s="32">
        <f t="shared" si="0"/>
        <v>1.334372795988375E-2</v>
      </c>
      <c r="AI50" s="25"/>
      <c r="AJ50" s="29"/>
      <c r="AQ50" s="25"/>
      <c r="AR50" s="25"/>
    </row>
    <row r="51" spans="1:51" x14ac:dyDescent="0.25">
      <c r="A51" s="9"/>
      <c r="B51" s="49">
        <v>-3.0979192132269726E-2</v>
      </c>
      <c r="C51" s="25">
        <v>-0.10564536708648015</v>
      </c>
      <c r="D51" s="25">
        <v>-1.9362312657698871E-2</v>
      </c>
      <c r="E51" s="25">
        <v>-0.10177930514003464</v>
      </c>
      <c r="F51" s="25">
        <v>-0.13059859865705967</v>
      </c>
      <c r="G51" s="25">
        <v>-5.8017360761428993E-2</v>
      </c>
      <c r="H51" s="25">
        <v>-5.6749135676343064E-2</v>
      </c>
      <c r="I51" s="25">
        <v>-4.8588794857434621E-2</v>
      </c>
      <c r="J51" s="25">
        <v>-0.11525363226206418</v>
      </c>
      <c r="K51" s="25">
        <v>-8.6730649930462478E-2</v>
      </c>
      <c r="L51" s="25">
        <v>-0.13699219815593103</v>
      </c>
      <c r="M51" s="25">
        <v>-4.8520383410497588E-2</v>
      </c>
      <c r="N51" s="45">
        <f>LN('ESG FOND NOK '!M52/'ESG FOND NOK '!M51)</f>
        <v>-4.8520383410497588E-2</v>
      </c>
      <c r="P51" s="49">
        <v>-3.2623358798936394E-2</v>
      </c>
      <c r="Q51" s="25">
        <v>-0.10728953375314682</v>
      </c>
      <c r="R51" s="25">
        <v>-2.1006479324365536E-2</v>
      </c>
      <c r="S51" s="25">
        <v>-0.10342347180670131</v>
      </c>
      <c r="T51" s="25">
        <v>-0.13224276532372634</v>
      </c>
      <c r="U51" s="25">
        <v>-5.9661527428095662E-2</v>
      </c>
      <c r="V51" s="25">
        <v>-5.8393302343009733E-2</v>
      </c>
      <c r="W51" s="25">
        <v>-5.023296152410129E-2</v>
      </c>
      <c r="X51" s="25">
        <v>-0.11689779892873085</v>
      </c>
      <c r="Y51" s="25">
        <v>-8.8374816597129147E-2</v>
      </c>
      <c r="Z51" s="25">
        <v>-0.1386363648225977</v>
      </c>
      <c r="AA51" s="25">
        <v>-5.0164550077164256E-2</v>
      </c>
      <c r="AB51" s="32">
        <f t="shared" si="0"/>
        <v>-4.8520383410497588E-2</v>
      </c>
      <c r="AI51" s="25"/>
      <c r="AJ51" s="29"/>
      <c r="AQ51" s="25"/>
      <c r="AR51" s="25"/>
      <c r="AY51" s="9"/>
    </row>
    <row r="52" spans="1:51" x14ac:dyDescent="0.25">
      <c r="A52" s="9"/>
      <c r="B52" s="49">
        <v>-4.8514624223090941E-2</v>
      </c>
      <c r="C52" s="25">
        <v>2.5203699320011444E-2</v>
      </c>
      <c r="D52" s="25">
        <v>-7.5092627627446035E-2</v>
      </c>
      <c r="E52" s="25">
        <v>-3.3600896208279142E-2</v>
      </c>
      <c r="F52" s="25">
        <v>-1.4677001363870838E-2</v>
      </c>
      <c r="G52" s="25">
        <v>-4.4510567075275745E-2</v>
      </c>
      <c r="H52" s="25">
        <v>-4.3413950224711513E-2</v>
      </c>
      <c r="I52" s="25">
        <v>-4.1273558757433042E-2</v>
      </c>
      <c r="J52" s="25">
        <v>2.4828273049572962E-2</v>
      </c>
      <c r="K52" s="25">
        <v>-5.9850455382189853E-2</v>
      </c>
      <c r="L52" s="25">
        <v>-5.98956883591912E-2</v>
      </c>
      <c r="M52" s="25">
        <v>-1.7755557170510358E-2</v>
      </c>
      <c r="N52" s="45">
        <f>LN('ESG FOND NOK '!M53/'ESG FOND NOK '!M52)</f>
        <v>-1.7755557170510358E-2</v>
      </c>
      <c r="P52" s="49">
        <v>-5.0247124223090939E-2</v>
      </c>
      <c r="Q52" s="25">
        <v>2.3471199320011443E-2</v>
      </c>
      <c r="R52" s="25">
        <v>-7.6825127627446033E-2</v>
      </c>
      <c r="S52" s="25">
        <v>-3.533339620827914E-2</v>
      </c>
      <c r="T52" s="25">
        <v>-1.640950136387084E-2</v>
      </c>
      <c r="U52" s="25">
        <v>-4.6243067075275743E-2</v>
      </c>
      <c r="V52" s="25">
        <v>-4.5146450224711511E-2</v>
      </c>
      <c r="W52" s="25">
        <v>-4.300605875743304E-2</v>
      </c>
      <c r="X52" s="25">
        <v>2.309577304957296E-2</v>
      </c>
      <c r="Y52" s="25">
        <v>-6.1582955382189851E-2</v>
      </c>
      <c r="Z52" s="25">
        <v>-6.1628188359191198E-2</v>
      </c>
      <c r="AA52" s="25">
        <v>-1.9488057170510359E-2</v>
      </c>
      <c r="AB52" s="32">
        <f t="shared" si="0"/>
        <v>-1.7755557170510358E-2</v>
      </c>
      <c r="AI52" s="25"/>
      <c r="AJ52" s="29"/>
      <c r="AK52" s="25"/>
      <c r="AQ52" s="25"/>
      <c r="AR52" s="25"/>
      <c r="AY52" s="9"/>
    </row>
    <row r="53" spans="1:51" x14ac:dyDescent="0.25">
      <c r="A53" s="9"/>
      <c r="B53" s="49">
        <v>1.0449065539716119E-2</v>
      </c>
      <c r="C53" s="25">
        <v>2.888953216003818E-2</v>
      </c>
      <c r="D53" s="25">
        <v>-1.2609063009094956E-2</v>
      </c>
      <c r="E53" s="25">
        <v>3.1181497773609661E-2</v>
      </c>
      <c r="F53" s="25">
        <v>7.6135378751523994E-3</v>
      </c>
      <c r="G53" s="25">
        <v>1.5926597477533482E-2</v>
      </c>
      <c r="H53" s="25">
        <v>1.3839135899380853E-2</v>
      </c>
      <c r="I53" s="25">
        <v>2.367779686705351E-2</v>
      </c>
      <c r="J53" s="25">
        <v>4.9285485276162264E-2</v>
      </c>
      <c r="K53" s="25">
        <v>2.2256304077292465E-2</v>
      </c>
      <c r="L53" s="25">
        <v>3.0746998734073994E-2</v>
      </c>
      <c r="M53" s="25">
        <v>9.1945703616544434E-3</v>
      </c>
      <c r="N53" s="45">
        <f>LN('ESG FOND NOK '!M54/'ESG FOND NOK '!M53)</f>
        <v>9.1945703616544434E-3</v>
      </c>
      <c r="P53" s="49">
        <v>8.3082322063827863E-3</v>
      </c>
      <c r="Q53" s="25">
        <v>2.6748698826704845E-2</v>
      </c>
      <c r="R53" s="25">
        <v>-1.4749896342428289E-2</v>
      </c>
      <c r="S53" s="25">
        <v>2.9040664440276327E-2</v>
      </c>
      <c r="T53" s="25">
        <v>5.4727045418190654E-3</v>
      </c>
      <c r="U53" s="25">
        <v>1.3785764144200149E-2</v>
      </c>
      <c r="V53" s="25">
        <v>1.169830256604752E-2</v>
      </c>
      <c r="W53" s="25">
        <v>2.1536963533720175E-2</v>
      </c>
      <c r="X53" s="25">
        <v>4.7144651942828929E-2</v>
      </c>
      <c r="Y53" s="25">
        <v>2.011547074395913E-2</v>
      </c>
      <c r="Z53" s="25">
        <v>2.8606165400740659E-2</v>
      </c>
      <c r="AA53" s="25">
        <v>7.0537370283211102E-3</v>
      </c>
      <c r="AB53" s="32">
        <f t="shared" si="0"/>
        <v>9.1945703616544434E-3</v>
      </c>
      <c r="AI53" s="25"/>
      <c r="AJ53" s="29"/>
      <c r="AK53" s="25"/>
      <c r="AQ53" s="25"/>
      <c r="AR53" s="25"/>
      <c r="AY53" s="9"/>
    </row>
    <row r="54" spans="1:51" x14ac:dyDescent="0.25">
      <c r="A54" s="9"/>
      <c r="B54" s="49">
        <v>6.8138645483377929E-3</v>
      </c>
      <c r="C54" s="25">
        <v>-5.1596278786171873E-2</v>
      </c>
      <c r="D54" s="25">
        <v>-1.8227124994126393E-3</v>
      </c>
      <c r="E54" s="25">
        <v>1.0841492001238445E-2</v>
      </c>
      <c r="F54" s="25">
        <v>-3.1535105693361293E-2</v>
      </c>
      <c r="G54" s="25">
        <v>-1.7928010907564032E-2</v>
      </c>
      <c r="H54" s="25">
        <v>-2.2404139136690572E-2</v>
      </c>
      <c r="I54" s="25">
        <v>-2.2301712984019895E-2</v>
      </c>
      <c r="J54" s="25">
        <v>-4.2957596599899256E-2</v>
      </c>
      <c r="K54" s="25">
        <v>-5.1791086123338702E-3</v>
      </c>
      <c r="L54" s="25">
        <v>1.7183101013917897E-2</v>
      </c>
      <c r="M54" s="25">
        <v>-1.7119299203291242E-2</v>
      </c>
      <c r="N54" s="45">
        <f>LN('ESG FOND NOK '!M55/'ESG FOND NOK '!M54)</f>
        <v>-1.7119299203291242E-2</v>
      </c>
      <c r="P54" s="49">
        <v>4.4996978816711254E-3</v>
      </c>
      <c r="Q54" s="25">
        <v>-5.3910445452838539E-2</v>
      </c>
      <c r="R54" s="25">
        <v>-4.1368791660793061E-3</v>
      </c>
      <c r="S54" s="25">
        <v>8.5273253345717771E-3</v>
      </c>
      <c r="T54" s="25">
        <v>-3.3849272360027959E-2</v>
      </c>
      <c r="U54" s="25">
        <v>-2.0242177574230698E-2</v>
      </c>
      <c r="V54" s="25">
        <v>-2.4718305803357238E-2</v>
      </c>
      <c r="W54" s="25">
        <v>-2.461587965068656E-2</v>
      </c>
      <c r="X54" s="25">
        <v>-4.5271763266565922E-2</v>
      </c>
      <c r="Y54" s="25">
        <v>-7.4932752790005368E-3</v>
      </c>
      <c r="Z54" s="25">
        <v>1.486893434725123E-2</v>
      </c>
      <c r="AA54" s="25">
        <v>-1.9433465869957908E-2</v>
      </c>
      <c r="AB54" s="32">
        <f t="shared" si="0"/>
        <v>-1.7119299203291242E-2</v>
      </c>
      <c r="AI54" s="25"/>
      <c r="AJ54" s="29"/>
      <c r="AK54" s="25"/>
      <c r="AQ54" s="25"/>
      <c r="AR54" s="25"/>
    </row>
    <row r="55" spans="1:51" x14ac:dyDescent="0.25">
      <c r="A55" s="9"/>
      <c r="B55" s="49">
        <v>2.2059316544899257E-2</v>
      </c>
      <c r="C55" s="25">
        <v>2.7062696264177781E-2</v>
      </c>
      <c r="D55" s="25">
        <v>3.4003086638942616E-2</v>
      </c>
      <c r="E55" s="25">
        <v>3.4321406545880285E-3</v>
      </c>
      <c r="F55" s="25">
        <v>1.1097589379188574E-2</v>
      </c>
      <c r="G55" s="25">
        <v>6.050833558986341E-3</v>
      </c>
      <c r="H55" s="25">
        <v>4.2636810734071398E-3</v>
      </c>
      <c r="I55" s="25">
        <v>8.7623780789860481E-3</v>
      </c>
      <c r="J55" s="25">
        <v>6.330922846434528E-2</v>
      </c>
      <c r="K55" s="25">
        <v>-6.1791497299640234E-3</v>
      </c>
      <c r="L55" s="25">
        <v>-2.6373235722084463E-2</v>
      </c>
      <c r="M55" s="25">
        <v>-6.4534614009500238E-3</v>
      </c>
      <c r="N55" s="45">
        <f>LN('ESG FOND NOK '!M56/'ESG FOND NOK '!M55)</f>
        <v>-6.4534614009500238E-3</v>
      </c>
      <c r="P55" s="49">
        <v>1.977514987823259E-2</v>
      </c>
      <c r="Q55" s="25">
        <v>2.4778529597511114E-2</v>
      </c>
      <c r="R55" s="25">
        <v>3.1718919972275952E-2</v>
      </c>
      <c r="S55" s="25">
        <v>1.147973987921362E-3</v>
      </c>
      <c r="T55" s="25">
        <v>8.8134227125219074E-3</v>
      </c>
      <c r="U55" s="25">
        <v>3.7666668923196744E-3</v>
      </c>
      <c r="V55" s="25">
        <v>1.9795144067404733E-3</v>
      </c>
      <c r="W55" s="25">
        <v>6.4782114123193811E-3</v>
      </c>
      <c r="X55" s="25">
        <v>6.1025061797678616E-2</v>
      </c>
      <c r="Y55" s="25">
        <v>-8.4633163966306903E-3</v>
      </c>
      <c r="Z55" s="25">
        <v>-2.865740238875113E-2</v>
      </c>
      <c r="AA55" s="25">
        <v>-8.7376280676166908E-3</v>
      </c>
      <c r="AB55" s="32">
        <f t="shared" si="0"/>
        <v>-6.4534614009500238E-3</v>
      </c>
      <c r="AI55" s="25"/>
      <c r="AJ55" s="29"/>
      <c r="AK55" s="25"/>
      <c r="AQ55" s="25"/>
      <c r="AR55" s="25"/>
    </row>
    <row r="56" spans="1:51" x14ac:dyDescent="0.25">
      <c r="A56" s="9"/>
      <c r="B56" s="49">
        <v>-3.1489162325149062E-2</v>
      </c>
      <c r="C56" s="25">
        <v>-7.3901742050125563E-2</v>
      </c>
      <c r="D56" s="25">
        <v>-7.3860357619847758E-2</v>
      </c>
      <c r="E56" s="25">
        <v>-6.5594642845543324E-2</v>
      </c>
      <c r="F56" s="25">
        <v>-4.9857558747346375E-2</v>
      </c>
      <c r="G56" s="25">
        <v>-3.4863346669283576E-2</v>
      </c>
      <c r="H56" s="25">
        <v>-3.724092424329941E-2</v>
      </c>
      <c r="I56" s="25">
        <v>-3.9539193524712558E-2</v>
      </c>
      <c r="J56" s="25">
        <v>-5.0229668667986775E-2</v>
      </c>
      <c r="K56" s="25">
        <v>-7.1104461648630948E-2</v>
      </c>
      <c r="L56" s="25">
        <v>-6.7725313429635545E-2</v>
      </c>
      <c r="M56" s="25">
        <v>-9.3330087868919762E-2</v>
      </c>
      <c r="N56" s="45">
        <f>LN('ESG FOND NOK '!M57/'ESG FOND NOK '!M56)</f>
        <v>-9.3330087868919762E-2</v>
      </c>
      <c r="P56" s="49">
        <v>-3.4044995658482395E-2</v>
      </c>
      <c r="Q56" s="25">
        <v>-7.6457575383458903E-2</v>
      </c>
      <c r="R56" s="25">
        <v>-7.6416190953181085E-2</v>
      </c>
      <c r="S56" s="25">
        <v>-6.8150476178876651E-2</v>
      </c>
      <c r="T56" s="25">
        <v>-5.2413392080679709E-2</v>
      </c>
      <c r="U56" s="25">
        <v>-3.741918000261691E-2</v>
      </c>
      <c r="V56" s="25">
        <v>-3.9796757576632744E-2</v>
      </c>
      <c r="W56" s="25">
        <v>-4.2095026858045892E-2</v>
      </c>
      <c r="X56" s="25">
        <v>-5.2785502001320109E-2</v>
      </c>
      <c r="Y56" s="25">
        <v>-7.3660294981964275E-2</v>
      </c>
      <c r="Z56" s="25">
        <v>-7.0281146762968871E-2</v>
      </c>
      <c r="AA56" s="25">
        <v>-9.5885921202253088E-2</v>
      </c>
      <c r="AB56" s="32">
        <f t="shared" si="0"/>
        <v>-9.3330087868919762E-2</v>
      </c>
      <c r="AI56" s="25"/>
      <c r="AJ56" s="29"/>
      <c r="AK56" s="25"/>
      <c r="AQ56" s="9"/>
      <c r="AR56" s="9"/>
    </row>
    <row r="57" spans="1:51" x14ac:dyDescent="0.25">
      <c r="A57" s="9"/>
      <c r="B57" s="49">
        <v>2.3518832496504459E-2</v>
      </c>
      <c r="C57" s="25">
        <v>0.12216626648307279</v>
      </c>
      <c r="D57" s="25">
        <v>1.0948002919712686E-2</v>
      </c>
      <c r="E57" s="25">
        <v>6.709898757224779E-2</v>
      </c>
      <c r="F57" s="25">
        <v>9.3569844439388566E-2</v>
      </c>
      <c r="G57" s="25">
        <v>6.1505391673310185E-2</v>
      </c>
      <c r="H57" s="25">
        <v>5.5930983859301689E-2</v>
      </c>
      <c r="I57" s="25">
        <v>5.4583581390691943E-2</v>
      </c>
      <c r="J57" s="25">
        <v>7.737429630124204E-2</v>
      </c>
      <c r="K57" s="25">
        <v>6.4135565397350727E-2</v>
      </c>
      <c r="L57" s="25">
        <v>7.3490035276380553E-2</v>
      </c>
      <c r="M57" s="25">
        <v>8.1274521207172309E-2</v>
      </c>
      <c r="N57" s="45">
        <f>LN('ESG FOND NOK '!M58/'ESG FOND NOK '!M57)</f>
        <v>8.1274521207172309E-2</v>
      </c>
      <c r="P57" s="49">
        <v>2.1162999163171124E-2</v>
      </c>
      <c r="Q57" s="25">
        <v>0.11981043314973945</v>
      </c>
      <c r="R57" s="25">
        <v>8.5921695863793533E-3</v>
      </c>
      <c r="S57" s="25">
        <v>6.4743154238914455E-2</v>
      </c>
      <c r="T57" s="25">
        <v>9.1214011106055232E-2</v>
      </c>
      <c r="U57" s="25">
        <v>5.914955833997685E-2</v>
      </c>
      <c r="V57" s="25">
        <v>5.3575150525968354E-2</v>
      </c>
      <c r="W57" s="25">
        <v>5.2227748057358608E-2</v>
      </c>
      <c r="X57" s="25">
        <v>7.5018462967908706E-2</v>
      </c>
      <c r="Y57" s="25">
        <v>6.1779732064017392E-2</v>
      </c>
      <c r="Z57" s="25">
        <v>7.1134201943047218E-2</v>
      </c>
      <c r="AA57" s="25">
        <v>7.8918687873838975E-2</v>
      </c>
      <c r="AB57" s="32">
        <f t="shared" si="0"/>
        <v>8.1274521207172309E-2</v>
      </c>
      <c r="AI57" s="25"/>
      <c r="AJ57" s="29"/>
      <c r="AQ57" s="9"/>
      <c r="AR57" s="9"/>
    </row>
    <row r="58" spans="1:51" x14ac:dyDescent="0.25">
      <c r="A58" s="9"/>
      <c r="B58" s="49">
        <v>-2.5080548470117106E-2</v>
      </c>
      <c r="C58" s="25">
        <v>-7.0170044754831679E-3</v>
      </c>
      <c r="D58" s="25">
        <v>-3.5305158300643943E-2</v>
      </c>
      <c r="E58" s="25">
        <v>-5.2751372894459941E-3</v>
      </c>
      <c r="F58" s="25">
        <v>-2.9565976494353181E-2</v>
      </c>
      <c r="G58" s="25">
        <v>-1.8882605821120824E-2</v>
      </c>
      <c r="H58" s="25">
        <v>-2.188611493127024E-2</v>
      </c>
      <c r="I58" s="25">
        <v>-1.7501056223128142E-2</v>
      </c>
      <c r="J58" s="25">
        <v>3.355080593882756E-2</v>
      </c>
      <c r="K58" s="25">
        <v>-5.494448361433877E-2</v>
      </c>
      <c r="L58" s="25">
        <v>-3.8932174809108301E-2</v>
      </c>
      <c r="M58" s="25">
        <v>-3.3848036151706895E-2</v>
      </c>
      <c r="N58" s="45">
        <f>LN('ESG FOND NOK '!M59/'ESG FOND NOK '!M58)</f>
        <v>-3.3848036151706895E-2</v>
      </c>
      <c r="P58" s="49">
        <v>-2.7878048470117107E-2</v>
      </c>
      <c r="Q58" s="25">
        <v>-9.8145044754831684E-3</v>
      </c>
      <c r="R58" s="25">
        <v>-3.8102658300643945E-2</v>
      </c>
      <c r="S58" s="25">
        <v>-8.0726372894459938E-3</v>
      </c>
      <c r="T58" s="25">
        <v>-3.2363476494353179E-2</v>
      </c>
      <c r="U58" s="25">
        <v>-2.1680105821120826E-2</v>
      </c>
      <c r="V58" s="25">
        <v>-2.4683614931270241E-2</v>
      </c>
      <c r="W58" s="25">
        <v>-2.0298556223128143E-2</v>
      </c>
      <c r="X58" s="25">
        <v>3.0753305938827559E-2</v>
      </c>
      <c r="Y58" s="25">
        <v>-5.7741983614338771E-2</v>
      </c>
      <c r="Z58" s="25">
        <v>-4.1729674809108303E-2</v>
      </c>
      <c r="AA58" s="25">
        <v>-3.6645536151706896E-2</v>
      </c>
      <c r="AB58" s="32">
        <f t="shared" si="0"/>
        <v>-3.3848036151706895E-2</v>
      </c>
      <c r="AJ58" s="29"/>
      <c r="AK58" s="52"/>
      <c r="AQ58" s="9"/>
      <c r="AR58" s="9"/>
    </row>
    <row r="59" spans="1:51" x14ac:dyDescent="0.25">
      <c r="A59" s="9"/>
      <c r="B59" s="49">
        <v>-1.8307792007450377E-2</v>
      </c>
      <c r="C59" s="25">
        <v>-5.7838916354346397E-2</v>
      </c>
      <c r="D59" s="25">
        <v>6.0409167652810351E-3</v>
      </c>
      <c r="E59" s="25">
        <v>-1.8088144655828028E-2</v>
      </c>
      <c r="F59" s="25">
        <v>-4.3185877986774E-2</v>
      </c>
      <c r="G59" s="25">
        <v>-6.4717597541739981E-3</v>
      </c>
      <c r="H59" s="25">
        <v>-8.5730925534383516E-3</v>
      </c>
      <c r="I59" s="25">
        <v>-5.5359290713000121E-3</v>
      </c>
      <c r="J59" s="25">
        <v>-7.8943119763739689E-2</v>
      </c>
      <c r="K59" s="25">
        <v>-3.3955125495953892E-2</v>
      </c>
      <c r="L59" s="25">
        <v>-4.7423553584669147E-2</v>
      </c>
      <c r="M59" s="25">
        <v>-0.15918772309863027</v>
      </c>
      <c r="N59" s="45">
        <f>LN('ESG FOND NOK '!M60/'ESG FOND NOK '!M59)</f>
        <v>-0.15918772309863027</v>
      </c>
      <c r="P59" s="49">
        <v>-2.1067792007450376E-2</v>
      </c>
      <c r="Q59" s="25">
        <v>-6.0598916354346395E-2</v>
      </c>
      <c r="R59" s="25">
        <v>3.2809167652810352E-3</v>
      </c>
      <c r="S59" s="25">
        <v>-2.0848144655828026E-2</v>
      </c>
      <c r="T59" s="25">
        <v>-4.5945877986773999E-2</v>
      </c>
      <c r="U59" s="25">
        <v>-9.2317597541739984E-3</v>
      </c>
      <c r="V59" s="25">
        <v>-1.1333092553438352E-2</v>
      </c>
      <c r="W59" s="25">
        <v>-8.2959290713000115E-3</v>
      </c>
      <c r="X59" s="25">
        <v>-8.1703119763739687E-2</v>
      </c>
      <c r="Y59" s="25">
        <v>-3.671512549595389E-2</v>
      </c>
      <c r="Z59" s="25">
        <v>-5.0183553584669145E-2</v>
      </c>
      <c r="AA59" s="25">
        <v>-0.16194772309863029</v>
      </c>
      <c r="AB59" s="32">
        <f t="shared" si="0"/>
        <v>-0.15918772309863027</v>
      </c>
      <c r="AI59" s="52"/>
      <c r="AK59" s="25"/>
      <c r="AQ59" s="9"/>
      <c r="AR59" s="9"/>
    </row>
    <row r="60" spans="1:51" x14ac:dyDescent="0.25">
      <c r="A60" s="9"/>
      <c r="B60" s="49">
        <v>2.990646805542508E-2</v>
      </c>
      <c r="C60" s="25">
        <v>-2.4421439785514516E-3</v>
      </c>
      <c r="D60" s="25">
        <v>2.4056368744693381E-2</v>
      </c>
      <c r="E60" s="25">
        <v>1.4172304012781125E-2</v>
      </c>
      <c r="F60" s="25">
        <v>1.2469284284547112E-3</v>
      </c>
      <c r="G60" s="25">
        <v>1.5842490055029076E-2</v>
      </c>
      <c r="H60" s="25">
        <v>1.7518696208973707E-2</v>
      </c>
      <c r="I60" s="25">
        <v>2.0563200757805149E-2</v>
      </c>
      <c r="J60" s="25">
        <v>-4.6187653771965022E-2</v>
      </c>
      <c r="K60" s="25">
        <v>3.233115955330107E-2</v>
      </c>
      <c r="L60" s="25">
        <v>5.611364955051797E-3</v>
      </c>
      <c r="M60" s="25">
        <v>5.4804518065622219E-2</v>
      </c>
      <c r="N60" s="45">
        <f>LN('ESG FOND NOK '!M61/'ESG FOND NOK '!M60)</f>
        <v>5.4804518065622219E-2</v>
      </c>
      <c r="P60" s="49">
        <v>2.6963134722091747E-2</v>
      </c>
      <c r="Q60" s="25">
        <v>-5.385477311884785E-3</v>
      </c>
      <c r="R60" s="25">
        <v>2.1113035411360049E-2</v>
      </c>
      <c r="S60" s="25">
        <v>1.1228970679447793E-2</v>
      </c>
      <c r="T60" s="25">
        <v>-1.6964049048786218E-3</v>
      </c>
      <c r="U60" s="25">
        <v>1.2899156721695743E-2</v>
      </c>
      <c r="V60" s="25">
        <v>1.4575362875640374E-2</v>
      </c>
      <c r="W60" s="25">
        <v>1.7619867424471816E-2</v>
      </c>
      <c r="X60" s="25">
        <v>-4.9130987105298354E-2</v>
      </c>
      <c r="Y60" s="25">
        <v>2.9387826219967737E-2</v>
      </c>
      <c r="Z60" s="25">
        <v>2.668031621718464E-3</v>
      </c>
      <c r="AA60" s="25">
        <v>5.1861184732288887E-2</v>
      </c>
      <c r="AB60" s="32">
        <f t="shared" si="0"/>
        <v>5.4804518065622219E-2</v>
      </c>
      <c r="AQ60" s="9"/>
      <c r="AR60" s="9"/>
    </row>
    <row r="61" spans="1:51" x14ac:dyDescent="0.25">
      <c r="A61" s="9"/>
      <c r="B61" s="49">
        <v>3.6726220351467415E-2</v>
      </c>
      <c r="C61" s="25">
        <v>8.3411525357183575E-2</v>
      </c>
      <c r="D61" s="25">
        <v>6.7853257717478091E-2</v>
      </c>
      <c r="E61" s="25">
        <v>7.7385448521778743E-3</v>
      </c>
      <c r="F61" s="25">
        <v>2.9529785505002137E-2</v>
      </c>
      <c r="G61" s="25">
        <v>3.0392995378520454E-2</v>
      </c>
      <c r="H61" s="25">
        <v>2.6854253674947016E-2</v>
      </c>
      <c r="I61" s="25">
        <v>2.5307039026886323E-2</v>
      </c>
      <c r="J61" s="25">
        <v>2.8899938844825675E-2</v>
      </c>
      <c r="K61" s="25">
        <v>5.9114142837787854E-2</v>
      </c>
      <c r="L61" s="25">
        <v>4.6041553988342497E-2</v>
      </c>
      <c r="M61" s="25">
        <v>3.9979451045751548E-2</v>
      </c>
      <c r="N61" s="45">
        <f>LN('ESG FOND NOK '!M62/'ESG FOND NOK '!M61)</f>
        <v>3.9979451045751548E-2</v>
      </c>
      <c r="P61" s="49">
        <v>3.4088720351467414E-2</v>
      </c>
      <c r="Q61" s="25">
        <v>8.0774025357183574E-2</v>
      </c>
      <c r="R61" s="25">
        <v>6.521575771747809E-2</v>
      </c>
      <c r="S61" s="25">
        <v>5.1010448521778742E-3</v>
      </c>
      <c r="T61" s="25">
        <v>2.6892285505002136E-2</v>
      </c>
      <c r="U61" s="25">
        <v>2.7755495378520453E-2</v>
      </c>
      <c r="V61" s="25">
        <v>2.4216753674947016E-2</v>
      </c>
      <c r="W61" s="25">
        <v>2.2669539026886322E-2</v>
      </c>
      <c r="X61" s="25">
        <v>2.6262438844825674E-2</v>
      </c>
      <c r="Y61" s="25">
        <v>5.6476642837787853E-2</v>
      </c>
      <c r="Z61" s="25">
        <v>4.3404053988342496E-2</v>
      </c>
      <c r="AA61" s="25">
        <v>3.7341951045751547E-2</v>
      </c>
      <c r="AB61" s="32">
        <f t="shared" si="0"/>
        <v>3.9979451045751548E-2</v>
      </c>
      <c r="AQ61" s="9"/>
      <c r="AR61" s="9"/>
    </row>
    <row r="62" spans="1:51" x14ac:dyDescent="0.25">
      <c r="A62" s="9"/>
      <c r="B62" s="49">
        <v>-5.3922448098559742E-2</v>
      </c>
      <c r="C62" s="25">
        <v>-5.4352486443832566E-2</v>
      </c>
      <c r="D62" s="25">
        <v>-9.7322193099311973E-3</v>
      </c>
      <c r="E62" s="25">
        <v>-2.544559534629352E-2</v>
      </c>
      <c r="F62" s="25">
        <v>-4.941114211837485E-2</v>
      </c>
      <c r="G62" s="25">
        <v>-5.7056574322514229E-2</v>
      </c>
      <c r="H62" s="25">
        <v>-5.8577815218559676E-2</v>
      </c>
      <c r="I62" s="25">
        <v>-5.7646464335060953E-2</v>
      </c>
      <c r="J62" s="25">
        <v>-7.5126769042821326E-2</v>
      </c>
      <c r="K62" s="25">
        <v>-3.6246712991237088E-3</v>
      </c>
      <c r="L62" s="25">
        <v>1.7188605178684285E-2</v>
      </c>
      <c r="M62" s="25">
        <v>4.4923989628299641E-3</v>
      </c>
      <c r="N62" s="45">
        <f>LN('ESG FOND NOK '!M63/'ESG FOND NOK '!M62)</f>
        <v>4.4923989628299641E-3</v>
      </c>
      <c r="P62" s="49">
        <v>-5.6608281431893073E-2</v>
      </c>
      <c r="Q62" s="25">
        <v>-5.7038319777165898E-2</v>
      </c>
      <c r="R62" s="25">
        <v>-1.2418052643264531E-2</v>
      </c>
      <c r="S62" s="25">
        <v>-2.8131428679626855E-2</v>
      </c>
      <c r="T62" s="25">
        <v>-5.2096975451708182E-2</v>
      </c>
      <c r="U62" s="25">
        <v>-5.9742407655847561E-2</v>
      </c>
      <c r="V62" s="25">
        <v>-6.1263648551893007E-2</v>
      </c>
      <c r="W62" s="25">
        <v>-6.0332297668394284E-2</v>
      </c>
      <c r="X62" s="25">
        <v>-7.7812602376154658E-2</v>
      </c>
      <c r="Y62" s="25">
        <v>-6.3105046324570422E-3</v>
      </c>
      <c r="Z62" s="25">
        <v>1.4502771845350952E-2</v>
      </c>
      <c r="AA62" s="25">
        <v>1.8065656294966306E-3</v>
      </c>
      <c r="AB62" s="32">
        <f t="shared" si="0"/>
        <v>4.4923989628299641E-3</v>
      </c>
      <c r="AQ62" s="9"/>
      <c r="AR62" s="9"/>
    </row>
    <row r="63" spans="1:51" ht="15.75" thickBot="1" x14ac:dyDescent="0.3">
      <c r="A63" s="9"/>
      <c r="B63" s="50">
        <v>7.0118629201434954E-2</v>
      </c>
      <c r="C63" s="22">
        <v>0.111441797117873</v>
      </c>
      <c r="D63" s="22">
        <v>0.11987604660075322</v>
      </c>
      <c r="E63" s="22">
        <v>7.3211861044478424E-2</v>
      </c>
      <c r="F63" s="22">
        <v>9.4354974847333739E-2</v>
      </c>
      <c r="G63" s="22">
        <v>8.7311907354080134E-2</v>
      </c>
      <c r="H63" s="22">
        <v>8.4201726443297195E-2</v>
      </c>
      <c r="I63" s="22">
        <v>8.1252655040940702E-2</v>
      </c>
      <c r="J63" s="22">
        <v>0.1232596854559166</v>
      </c>
      <c r="K63" s="22">
        <v>6.1563263931897871E-2</v>
      </c>
      <c r="L63" s="22">
        <v>5.1535012917944704E-2</v>
      </c>
      <c r="M63" s="22">
        <v>3.0404281733892771E-2</v>
      </c>
      <c r="N63" s="67">
        <f>LN('ESG FOND NOK '!M64/'ESG FOND NOK '!M63)</f>
        <v>3.0404281733892771E-2</v>
      </c>
      <c r="P63" s="50">
        <v>6.7642795868101624E-2</v>
      </c>
      <c r="Q63" s="22">
        <v>0.10896596378453967</v>
      </c>
      <c r="R63" s="22">
        <v>0.1174002132674199</v>
      </c>
      <c r="S63" s="22">
        <v>7.0736027711145094E-2</v>
      </c>
      <c r="T63" s="22">
        <v>9.1879141514000409E-2</v>
      </c>
      <c r="U63" s="22">
        <v>8.4836074020746804E-2</v>
      </c>
      <c r="V63" s="22">
        <v>8.1725893109963865E-2</v>
      </c>
      <c r="W63" s="22">
        <v>7.8776821707607372E-2</v>
      </c>
      <c r="X63" s="22">
        <v>0.12078385212258327</v>
      </c>
      <c r="Y63" s="22">
        <v>5.9087430598564541E-2</v>
      </c>
      <c r="Z63" s="22">
        <v>4.9059179584611368E-2</v>
      </c>
      <c r="AA63" s="22">
        <v>2.7928448400559438E-2</v>
      </c>
      <c r="AB63" s="31">
        <f t="shared" si="0"/>
        <v>3.0404281733892771E-2</v>
      </c>
      <c r="AQ63" s="9"/>
      <c r="AR63" s="9"/>
    </row>
    <row r="64" spans="1:51" x14ac:dyDescent="0.25">
      <c r="A64" s="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5">
    <mergeCell ref="AJ28:AV28"/>
    <mergeCell ref="P1:AB1"/>
    <mergeCell ref="BD1:BQ1"/>
    <mergeCell ref="B1:N1"/>
    <mergeCell ref="AJ1:BA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CBD4-1A44-4C2C-A976-48F9D7DE3B40}">
  <sheetPr codeName="Sheet6">
    <tabColor rgb="FF1D7D74"/>
  </sheetPr>
  <dimension ref="A1:BC547"/>
  <sheetViews>
    <sheetView showGridLines="0" topLeftCell="X255" zoomScale="85" zoomScaleNormal="85" workbookViewId="0">
      <selection activeCell="AM266" sqref="AM266"/>
    </sheetView>
  </sheetViews>
  <sheetFormatPr defaultRowHeight="15" x14ac:dyDescent="0.25"/>
  <cols>
    <col min="1" max="1" width="12" style="9" customWidth="1"/>
    <col min="2" max="19" width="9.140625" style="9"/>
    <col min="20" max="20" width="9.140625" style="168"/>
    <col min="21" max="21" width="18" style="168" bestFit="1" customWidth="1"/>
    <col min="22" max="22" width="18.7109375" style="9" bestFit="1" customWidth="1"/>
    <col min="23" max="25" width="9.140625" style="9"/>
    <col min="26" max="30" width="9.140625" style="168"/>
    <col min="31" max="31" width="11.28515625" style="168" customWidth="1"/>
    <col min="32" max="32" width="11.42578125" style="168" customWidth="1"/>
    <col min="33" max="36" width="9.140625" style="168"/>
    <col min="37" max="37" width="10.42578125" style="168" customWidth="1"/>
    <col min="38" max="46" width="9.140625" style="168"/>
    <col min="47" max="47" width="12.5703125" style="168" customWidth="1"/>
    <col min="48" max="55" width="9.140625" style="168"/>
    <col min="56" max="16384" width="9.140625" style="9"/>
  </cols>
  <sheetData>
    <row r="1" spans="1:55" x14ac:dyDescent="0.25">
      <c r="B1" s="329" t="s">
        <v>33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T1" s="9"/>
      <c r="U1" s="9"/>
      <c r="Z1" s="331" t="s">
        <v>255</v>
      </c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</row>
    <row r="2" spans="1:55" x14ac:dyDescent="0.25">
      <c r="B2" s="172" t="s">
        <v>15</v>
      </c>
      <c r="C2" s="173" t="s">
        <v>16</v>
      </c>
      <c r="D2" s="172" t="s">
        <v>15</v>
      </c>
      <c r="E2" s="172" t="s">
        <v>15</v>
      </c>
      <c r="F2" s="172" t="s">
        <v>15</v>
      </c>
      <c r="G2" s="172" t="s">
        <v>15</v>
      </c>
      <c r="H2" s="172" t="s">
        <v>15</v>
      </c>
      <c r="I2" s="172" t="s">
        <v>15</v>
      </c>
      <c r="J2" s="173" t="s">
        <v>16</v>
      </c>
      <c r="K2" s="172" t="s">
        <v>15</v>
      </c>
      <c r="L2" s="172" t="s">
        <v>15</v>
      </c>
      <c r="M2" s="174" t="s">
        <v>17</v>
      </c>
      <c r="P2" s="330" t="s">
        <v>173</v>
      </c>
      <c r="Q2" s="330"/>
      <c r="R2" s="330"/>
      <c r="S2" s="168"/>
      <c r="T2" s="9"/>
      <c r="U2" s="9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</row>
    <row r="3" spans="1:55" x14ac:dyDescent="0.25">
      <c r="A3" s="9" t="s">
        <v>29</v>
      </c>
      <c r="B3" s="38" t="s">
        <v>227</v>
      </c>
      <c r="C3" s="38" t="s">
        <v>228</v>
      </c>
      <c r="D3" s="38" t="s">
        <v>229</v>
      </c>
      <c r="E3" s="38" t="s">
        <v>230</v>
      </c>
      <c r="F3" s="38" t="s">
        <v>231</v>
      </c>
      <c r="G3" s="38" t="s">
        <v>232</v>
      </c>
      <c r="H3" s="38" t="s">
        <v>233</v>
      </c>
      <c r="I3" s="38" t="s">
        <v>234</v>
      </c>
      <c r="J3" s="38" t="s">
        <v>235</v>
      </c>
      <c r="K3" s="38" t="s">
        <v>236</v>
      </c>
      <c r="L3" s="38" t="s">
        <v>237</v>
      </c>
      <c r="M3" s="38" t="s">
        <v>238</v>
      </c>
      <c r="N3" s="42" t="s">
        <v>31</v>
      </c>
      <c r="P3" s="38" t="s">
        <v>239</v>
      </c>
      <c r="Q3" s="41" t="s">
        <v>240</v>
      </c>
      <c r="R3" s="41" t="s">
        <v>241</v>
      </c>
      <c r="S3" s="171" t="s">
        <v>222</v>
      </c>
      <c r="V3" s="168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</row>
    <row r="4" spans="1:55" x14ac:dyDescent="0.25">
      <c r="A4" s="170">
        <v>43131</v>
      </c>
      <c r="B4" s="38">
        <v>-1.0072900510429356E-2</v>
      </c>
      <c r="C4" s="38">
        <v>-3.0263837217854032E-2</v>
      </c>
      <c r="D4" s="38">
        <v>-2.9820164389459305E-3</v>
      </c>
      <c r="E4" s="38">
        <v>-2.6700890531964155E-2</v>
      </c>
      <c r="F4" s="38">
        <v>-3.3469347489174295E-2</v>
      </c>
      <c r="G4" s="38"/>
      <c r="H4" s="38">
        <v>-1.9162507441816398E-2</v>
      </c>
      <c r="I4" s="38">
        <v>-1.607819785154161E-2</v>
      </c>
      <c r="J4" s="38">
        <v>-2.9808203926640194E-2</v>
      </c>
      <c r="K4" s="38">
        <v>7.2726421484074931E-3</v>
      </c>
      <c r="L4" s="38">
        <v>-2.2850160561397399E-2</v>
      </c>
      <c r="M4" s="38">
        <v>-1.7119636689571321E-2</v>
      </c>
      <c r="N4" s="42">
        <v>1.5141666666666665E-3</v>
      </c>
      <c r="P4" s="38">
        <v>2.7947857484742038E-2</v>
      </c>
      <c r="Q4" s="41">
        <v>-1.0309498756210018E-2</v>
      </c>
      <c r="R4" s="41">
        <v>5.3565031887799701E-2</v>
      </c>
      <c r="S4" s="171">
        <v>7.0756734803926857E-2</v>
      </c>
      <c r="T4" s="176"/>
      <c r="U4" s="176"/>
      <c r="Y4" s="9" t="s">
        <v>269</v>
      </c>
      <c r="Z4" s="52" t="s">
        <v>242</v>
      </c>
      <c r="AJ4" s="168" t="s">
        <v>269</v>
      </c>
      <c r="AK4" s="9" t="s">
        <v>272</v>
      </c>
      <c r="AL4" s="9"/>
      <c r="AM4" s="9"/>
      <c r="AN4" s="9"/>
      <c r="AO4" s="9"/>
      <c r="AP4" s="9"/>
      <c r="AQ4" s="9"/>
      <c r="AR4" s="9"/>
      <c r="AS4" s="9"/>
      <c r="AT4" s="168" t="s">
        <v>269</v>
      </c>
      <c r="AU4" s="9" t="s">
        <v>272</v>
      </c>
      <c r="AV4" s="9"/>
      <c r="AW4" s="9"/>
      <c r="AX4" s="9"/>
      <c r="AY4" s="9"/>
      <c r="AZ4" s="9"/>
      <c r="BA4" s="9"/>
      <c r="BB4" s="9"/>
      <c r="BC4" s="9"/>
    </row>
    <row r="5" spans="1:55" ht="15.75" thickBot="1" x14ac:dyDescent="0.3">
      <c r="A5" s="170">
        <v>43159</v>
      </c>
      <c r="B5" s="40">
        <v>-1.0080667785229317E-2</v>
      </c>
      <c r="C5" s="40">
        <v>-2.9925026719053206E-2</v>
      </c>
      <c r="D5" s="38">
        <v>-3.1176980300091153E-2</v>
      </c>
      <c r="E5" s="38">
        <v>-2.0418215024153905E-2</v>
      </c>
      <c r="F5" s="38">
        <v>-1.810988364032691E-2</v>
      </c>
      <c r="G5" s="38"/>
      <c r="H5" s="38">
        <v>-1.6055370756309299E-2</v>
      </c>
      <c r="I5" s="38">
        <v>-1.6599081947757104E-2</v>
      </c>
      <c r="J5" s="38">
        <v>-2.9356553364865427E-2</v>
      </c>
      <c r="K5" s="38">
        <v>-1.1830299093849883E-2</v>
      </c>
      <c r="L5" s="38">
        <v>-8.2502229757185908E-3</v>
      </c>
      <c r="M5" s="38">
        <v>3.2021730431386923E-3</v>
      </c>
      <c r="N5" s="42">
        <v>1.6325000000000001E-3</v>
      </c>
      <c r="P5" s="38">
        <v>-2.4158821617739135E-2</v>
      </c>
      <c r="Q5" s="41">
        <v>5.7107291265285597E-3</v>
      </c>
      <c r="R5" s="41">
        <v>-4.4133468494997892E-2</v>
      </c>
      <c r="S5" s="171">
        <v>-5.1577391063500809E-2</v>
      </c>
      <c r="AK5" s="9"/>
      <c r="AL5" s="9"/>
      <c r="AM5" s="9"/>
      <c r="AN5" s="9"/>
      <c r="AO5" s="9"/>
      <c r="AP5" s="9"/>
      <c r="AQ5" s="9"/>
      <c r="AR5" s="9"/>
      <c r="AS5" s="9"/>
      <c r="AU5" s="9"/>
      <c r="AV5" s="9"/>
      <c r="AW5" s="9"/>
      <c r="AX5" s="9"/>
      <c r="AY5" s="9"/>
      <c r="AZ5" s="9"/>
      <c r="BA5" s="9"/>
      <c r="BB5" s="9"/>
      <c r="BC5" s="9"/>
    </row>
    <row r="6" spans="1:55" x14ac:dyDescent="0.25">
      <c r="A6" s="170">
        <v>43189</v>
      </c>
      <c r="B6" s="40">
        <v>-3.9920564361937083E-2</v>
      </c>
      <c r="C6" s="40">
        <v>-9.8186079010421988E-4</v>
      </c>
      <c r="D6" s="38">
        <v>-2.7743586139659316E-2</v>
      </c>
      <c r="E6" s="38">
        <v>-3.5991160271040407E-2</v>
      </c>
      <c r="F6" s="38">
        <v>-5.9990312929290258E-3</v>
      </c>
      <c r="G6" s="38"/>
      <c r="H6" s="38">
        <v>-4.2141141918732958E-2</v>
      </c>
      <c r="I6" s="38">
        <v>-3.897537209124486E-2</v>
      </c>
      <c r="J6" s="38">
        <v>-2.0295583102232069E-2</v>
      </c>
      <c r="K6" s="38">
        <v>-3.4260465767643057E-2</v>
      </c>
      <c r="L6" s="38">
        <v>-1.7183823596933698E-2</v>
      </c>
      <c r="M6" s="38">
        <v>-1.7623181504973915E-2</v>
      </c>
      <c r="N6" s="42">
        <v>1.57E-3</v>
      </c>
      <c r="P6" s="38">
        <v>9.2354919361933453E-3</v>
      </c>
      <c r="Q6" s="41">
        <v>-2.3169332522343173E-2</v>
      </c>
      <c r="R6" s="41">
        <v>-2.2597072759440985E-2</v>
      </c>
      <c r="S6" s="171">
        <v>5.2502175346425151E-2</v>
      </c>
      <c r="Z6" s="18" t="s">
        <v>34</v>
      </c>
      <c r="AA6" s="18"/>
      <c r="AK6" s="18" t="s">
        <v>34</v>
      </c>
      <c r="AL6" s="18"/>
      <c r="AM6" s="9"/>
      <c r="AN6" s="9"/>
      <c r="AO6" s="9"/>
      <c r="AP6" s="9"/>
      <c r="AQ6" s="9"/>
      <c r="AR6" s="9"/>
      <c r="AS6" s="9"/>
      <c r="AU6" s="18" t="s">
        <v>34</v>
      </c>
      <c r="AV6" s="18"/>
      <c r="AW6" s="9"/>
      <c r="AX6" s="9"/>
      <c r="AY6" s="9"/>
      <c r="AZ6" s="9"/>
      <c r="BA6" s="9"/>
      <c r="BB6" s="9"/>
      <c r="BC6" s="9"/>
    </row>
    <row r="7" spans="1:55" x14ac:dyDescent="0.25">
      <c r="A7" s="170">
        <v>43220</v>
      </c>
      <c r="B7" s="40">
        <v>3.6325206892464178E-2</v>
      </c>
      <c r="C7" s="40">
        <v>8.6013239858692192E-2</v>
      </c>
      <c r="D7" s="38">
        <v>4.4244789850845373E-2</v>
      </c>
      <c r="E7" s="38">
        <v>1.4447244770051102E-2</v>
      </c>
      <c r="F7" s="38">
        <v>1.0869741314773562E-2</v>
      </c>
      <c r="G7" s="38"/>
      <c r="H7" s="38">
        <v>3.6039756037453102E-2</v>
      </c>
      <c r="I7" s="38">
        <v>4.2748083731504009E-2</v>
      </c>
      <c r="J7" s="38">
        <v>4.0503422979645501E-2</v>
      </c>
      <c r="K7" s="38">
        <v>7.31649990088067E-2</v>
      </c>
      <c r="L7" s="38">
        <v>3.039675861199663E-2</v>
      </c>
      <c r="M7" s="38">
        <v>4.2485459751533915E-2</v>
      </c>
      <c r="N7" s="42">
        <v>1.5641666666666666E-3</v>
      </c>
      <c r="P7" s="38">
        <v>4.0955004587575124E-2</v>
      </c>
      <c r="Q7" s="41">
        <v>6.7513920758815668E-2</v>
      </c>
      <c r="R7" s="41">
        <v>8.4990777068462715E-3</v>
      </c>
      <c r="S7" s="171">
        <v>5.4853426250895919E-2</v>
      </c>
      <c r="Z7" s="19" t="s">
        <v>35</v>
      </c>
      <c r="AA7" s="19">
        <v>0.66132388733437963</v>
      </c>
      <c r="AK7" s="19" t="s">
        <v>35</v>
      </c>
      <c r="AL7" s="19">
        <v>0.62586892045909792</v>
      </c>
      <c r="AM7" s="9"/>
      <c r="AN7" s="9"/>
      <c r="AO7" s="9"/>
      <c r="AP7" s="9"/>
      <c r="AQ7" s="9"/>
      <c r="AR7" s="9"/>
      <c r="AS7" s="9"/>
      <c r="AU7" s="19" t="s">
        <v>35</v>
      </c>
      <c r="AV7" s="19">
        <v>0.64121265802526284</v>
      </c>
      <c r="AW7" s="9"/>
      <c r="AX7" s="9"/>
      <c r="AY7" s="9"/>
      <c r="AZ7" s="9"/>
      <c r="BA7" s="9"/>
      <c r="BB7" s="9"/>
      <c r="BC7" s="9"/>
    </row>
    <row r="8" spans="1:55" x14ac:dyDescent="0.25">
      <c r="A8" s="170">
        <v>43251</v>
      </c>
      <c r="B8" s="40">
        <v>1.8265406809130122E-2</v>
      </c>
      <c r="C8" s="40">
        <v>6.6496227604303695E-2</v>
      </c>
      <c r="D8" s="38">
        <v>-1.051077028321501E-2</v>
      </c>
      <c r="E8" s="38">
        <v>2.4280012962915393E-2</v>
      </c>
      <c r="F8" s="38">
        <v>2.2612611491668672E-2</v>
      </c>
      <c r="G8" s="38"/>
      <c r="H8" s="38">
        <v>2.146620606078925E-2</v>
      </c>
      <c r="I8" s="38">
        <v>2.3790679997734172E-2</v>
      </c>
      <c r="J8" s="38">
        <v>3.1987371434357689E-2</v>
      </c>
      <c r="K8" s="38">
        <v>2.5933662734239925E-2</v>
      </c>
      <c r="L8" s="38">
        <v>4.9060171027775004E-3</v>
      </c>
      <c r="M8" s="38">
        <v>-4.2135559929954809E-3</v>
      </c>
      <c r="N8" s="42">
        <v>1.4666666666666667E-3</v>
      </c>
      <c r="P8" s="38">
        <v>-1.922864286151334E-2</v>
      </c>
      <c r="Q8" s="41">
        <v>1.8776287593566796E-2</v>
      </c>
      <c r="R8" s="41">
        <v>6.4205358162457388E-4</v>
      </c>
      <c r="S8" s="171">
        <v>-2.2416511568585491E-2</v>
      </c>
      <c r="Z8" s="19" t="s">
        <v>36</v>
      </c>
      <c r="AA8" s="19">
        <v>0.4373492839590552</v>
      </c>
      <c r="AK8" s="19" t="s">
        <v>36</v>
      </c>
      <c r="AL8" s="19">
        <v>0.3917119055966366</v>
      </c>
      <c r="AM8" s="9"/>
      <c r="AN8" s="9"/>
      <c r="AO8" s="9"/>
      <c r="AP8" s="9"/>
      <c r="AQ8" s="9"/>
      <c r="AR8" s="9"/>
      <c r="AS8" s="9"/>
      <c r="AU8" s="19" t="s">
        <v>36</v>
      </c>
      <c r="AV8" s="19">
        <v>0.41115367281182269</v>
      </c>
      <c r="AW8" s="9"/>
      <c r="AX8" s="9"/>
      <c r="AY8" s="9"/>
      <c r="AZ8" s="9"/>
      <c r="BA8" s="9"/>
      <c r="BB8" s="9"/>
      <c r="BC8" s="9"/>
    </row>
    <row r="9" spans="1:55" x14ac:dyDescent="0.25">
      <c r="A9" s="170">
        <v>43280</v>
      </c>
      <c r="B9" s="40">
        <v>-1.9569447726361284E-2</v>
      </c>
      <c r="C9" s="40">
        <v>-7.5041305766008246E-2</v>
      </c>
      <c r="D9" s="38">
        <v>-3.0044546465349466E-2</v>
      </c>
      <c r="E9" s="38">
        <v>-2.4159567940152848E-2</v>
      </c>
      <c r="F9" s="38">
        <v>-3.1618025039151891E-2</v>
      </c>
      <c r="G9" s="38"/>
      <c r="H9" s="38">
        <v>-6.7568704169399252E-3</v>
      </c>
      <c r="I9" s="38">
        <v>-4.1302785053612115E-3</v>
      </c>
      <c r="J9" s="38">
        <v>-4.8213250898222648E-2</v>
      </c>
      <c r="K9" s="38">
        <v>-2.5217320433209966E-3</v>
      </c>
      <c r="L9" s="38">
        <v>-2.4687461499634848E-2</v>
      </c>
      <c r="M9" s="38">
        <v>-5.1412771279500183E-3</v>
      </c>
      <c r="N9" s="42">
        <v>1.4966666666666668E-3</v>
      </c>
      <c r="P9" s="38">
        <v>-9.237614592678417E-2</v>
      </c>
      <c r="Q9" s="41">
        <v>-6.8828300808391595E-5</v>
      </c>
      <c r="R9" s="41">
        <v>-6.5261629964794877E-3</v>
      </c>
      <c r="S9" s="171">
        <v>0.10065145885625368</v>
      </c>
      <c r="Z9" s="19" t="s">
        <v>37</v>
      </c>
      <c r="AA9" s="19">
        <v>0.41794753513005706</v>
      </c>
      <c r="AK9" s="19" t="s">
        <v>37</v>
      </c>
      <c r="AL9" s="19">
        <v>0.37073645406548611</v>
      </c>
      <c r="AM9" s="9"/>
      <c r="AN9" s="9"/>
      <c r="AO9" s="9"/>
      <c r="AP9" s="9"/>
      <c r="AQ9" s="9"/>
      <c r="AR9" s="9"/>
      <c r="AS9" s="9"/>
      <c r="AU9" s="19" t="s">
        <v>37</v>
      </c>
      <c r="AV9" s="19">
        <v>0.39084862704671314</v>
      </c>
      <c r="AW9" s="9"/>
      <c r="AX9" s="9"/>
      <c r="AY9" s="9"/>
      <c r="AZ9" s="9"/>
      <c r="BA9" s="9"/>
      <c r="BB9" s="9"/>
      <c r="BC9" s="9"/>
    </row>
    <row r="10" spans="1:55" x14ac:dyDescent="0.25">
      <c r="A10" s="170">
        <v>43312</v>
      </c>
      <c r="B10" s="38">
        <v>2.7386922038279162E-2</v>
      </c>
      <c r="C10" s="38">
        <v>5.8858214906081459E-2</v>
      </c>
      <c r="D10" s="38">
        <v>2.4437391710713012E-2</v>
      </c>
      <c r="E10" s="38">
        <v>5.4899936717874749E-3</v>
      </c>
      <c r="F10" s="38">
        <v>3.8562619905418573E-2</v>
      </c>
      <c r="G10" s="38">
        <v>3.1749830764425127E-2</v>
      </c>
      <c r="H10" s="38">
        <v>3.1770929299550964E-2</v>
      </c>
      <c r="I10" s="38">
        <v>2.940663858144147E-2</v>
      </c>
      <c r="J10" s="38">
        <v>1.3853443252695254E-2</v>
      </c>
      <c r="K10" s="38">
        <v>1.8494547625613105E-4</v>
      </c>
      <c r="L10" s="38">
        <v>1.8206942442201567E-2</v>
      </c>
      <c r="M10" s="38">
        <v>2.8517002856820284E-2</v>
      </c>
      <c r="N10" s="42">
        <v>1.5716666666666665E-3</v>
      </c>
      <c r="P10" s="38">
        <v>3.9506535661290053E-2</v>
      </c>
      <c r="Q10" s="41">
        <v>2.0308798504774083E-2</v>
      </c>
      <c r="R10" s="41">
        <v>2.8454990675791297E-2</v>
      </c>
      <c r="S10" s="171">
        <v>-5.9167491094903518E-2</v>
      </c>
      <c r="Z10" s="19" t="s">
        <v>20</v>
      </c>
      <c r="AA10" s="19">
        <v>2.5930668870938308E-2</v>
      </c>
      <c r="AK10" s="19" t="s">
        <v>20</v>
      </c>
      <c r="AL10" s="19">
        <v>2.6961803526027797E-2</v>
      </c>
      <c r="AM10" s="9"/>
      <c r="AN10" s="9"/>
      <c r="AO10" s="9"/>
      <c r="AP10" s="9"/>
      <c r="AQ10" s="9"/>
      <c r="AR10" s="9"/>
      <c r="AS10" s="9"/>
      <c r="AU10" s="19" t="s">
        <v>20</v>
      </c>
      <c r="AV10" s="19">
        <v>2.6527435466644406E-2</v>
      </c>
      <c r="AW10" s="9"/>
      <c r="AX10" s="9"/>
      <c r="AY10" s="9"/>
      <c r="AZ10" s="9"/>
      <c r="BA10" s="9"/>
      <c r="BB10" s="9"/>
      <c r="BC10" s="9"/>
    </row>
    <row r="11" spans="1:55" ht="15.75" thickBot="1" x14ac:dyDescent="0.3">
      <c r="A11" s="170">
        <v>43343</v>
      </c>
      <c r="B11" s="38">
        <v>3.0922199516909093E-2</v>
      </c>
      <c r="C11" s="38">
        <v>2.0048081698409274E-2</v>
      </c>
      <c r="D11" s="38">
        <v>3.6242115505945487E-3</v>
      </c>
      <c r="E11" s="38">
        <v>3.6847513134163748E-2</v>
      </c>
      <c r="F11" s="38">
        <v>2.3634802105472443E-2</v>
      </c>
      <c r="G11" s="38">
        <v>3.7757000960380455E-2</v>
      </c>
      <c r="H11" s="38">
        <v>4.062145987255121E-2</v>
      </c>
      <c r="I11" s="38">
        <v>3.8786139042239001E-2</v>
      </c>
      <c r="J11" s="38">
        <v>4.003116675732778E-3</v>
      </c>
      <c r="K11" s="38">
        <v>1.0157546835828495E-2</v>
      </c>
      <c r="L11" s="38">
        <v>2.8957879193549294E-2</v>
      </c>
      <c r="M11" s="38">
        <v>9.2690115546813379E-3</v>
      </c>
      <c r="N11" s="42">
        <v>1.475E-3</v>
      </c>
      <c r="P11" s="38">
        <v>-4.5208452055871338E-2</v>
      </c>
      <c r="Q11" s="41">
        <v>9.4024049050947835E-3</v>
      </c>
      <c r="R11" s="41">
        <v>6.7954799410439868E-3</v>
      </c>
      <c r="S11" s="171">
        <v>-1.2885677207109419E-3</v>
      </c>
      <c r="Z11" s="20" t="s">
        <v>38</v>
      </c>
      <c r="AA11" s="20">
        <v>61</v>
      </c>
      <c r="AK11" s="20" t="s">
        <v>38</v>
      </c>
      <c r="AL11" s="20">
        <v>61</v>
      </c>
      <c r="AM11" s="9"/>
      <c r="AN11" s="9"/>
      <c r="AO11" s="9"/>
      <c r="AP11" s="9"/>
      <c r="AQ11" s="9"/>
      <c r="AR11" s="9"/>
      <c r="AS11" s="9"/>
      <c r="AU11" s="20" t="s">
        <v>38</v>
      </c>
      <c r="AV11" s="20">
        <v>61</v>
      </c>
      <c r="AW11" s="9"/>
      <c r="AX11" s="9"/>
      <c r="AY11" s="9"/>
      <c r="AZ11" s="9"/>
      <c r="BA11" s="9"/>
      <c r="BB11" s="9"/>
      <c r="BC11" s="9"/>
    </row>
    <row r="12" spans="1:55" x14ac:dyDescent="0.25">
      <c r="A12" s="170">
        <v>43371</v>
      </c>
      <c r="B12" s="39">
        <v>-3.768502076223882E-2</v>
      </c>
      <c r="C12" s="39">
        <v>-5.6841782719044533E-2</v>
      </c>
      <c r="D12" s="39">
        <v>-3.2104804864515238E-2</v>
      </c>
      <c r="E12" s="39">
        <v>-3.5576863773311977E-2</v>
      </c>
      <c r="F12" s="39">
        <v>-4.2915114859399819E-2</v>
      </c>
      <c r="G12" s="39">
        <v>-2.5313223901430995E-2</v>
      </c>
      <c r="H12" s="38">
        <v>-2.404565834704165E-2</v>
      </c>
      <c r="I12" s="38">
        <v>-2.2664107472319887E-2</v>
      </c>
      <c r="J12" s="38">
        <v>-6.6073271617839824E-2</v>
      </c>
      <c r="K12" s="38">
        <v>-2.481720696398524E-2</v>
      </c>
      <c r="L12" s="38">
        <v>-2.4682253428510541E-2</v>
      </c>
      <c r="M12" s="38">
        <v>1.3995586807580477E-2</v>
      </c>
      <c r="N12" s="42">
        <v>1.6125E-3</v>
      </c>
      <c r="P12" s="38">
        <v>-1.5212554644021881E-2</v>
      </c>
      <c r="Q12" s="41">
        <v>3.0117297213875908E-2</v>
      </c>
      <c r="R12" s="41">
        <v>3.1381027585977985E-3</v>
      </c>
      <c r="S12" s="171">
        <v>4.8244238128849856E-2</v>
      </c>
      <c r="AK12" s="9"/>
      <c r="AL12" s="9"/>
      <c r="AM12" s="9"/>
      <c r="AN12" s="9"/>
      <c r="AO12" s="9"/>
      <c r="AP12" s="9"/>
      <c r="AQ12" s="9"/>
      <c r="AR12" s="9"/>
      <c r="AS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5.75" thickBot="1" x14ac:dyDescent="0.3">
      <c r="A13" s="170">
        <v>43404</v>
      </c>
      <c r="B13" s="40">
        <v>-6.7794344222308053E-2</v>
      </c>
      <c r="C13" s="40">
        <v>-6.2131091783041312E-2</v>
      </c>
      <c r="D13" s="40">
        <v>-6.287081606478144E-2</v>
      </c>
      <c r="E13" s="40">
        <v>-4.9268083696439188E-2</v>
      </c>
      <c r="F13" s="40">
        <v>-6.2445649158355682E-2</v>
      </c>
      <c r="G13" s="40">
        <v>-4.341771599909007E-2</v>
      </c>
      <c r="H13" s="38">
        <v>-5.1428903701521228E-2</v>
      </c>
      <c r="I13" s="38">
        <v>-4.9900046096299847E-2</v>
      </c>
      <c r="J13" s="38">
        <v>-8.4224801578081751E-2</v>
      </c>
      <c r="K13" s="38">
        <v>-7.0891212505820589E-2</v>
      </c>
      <c r="L13" s="38">
        <v>-7.3761860509094154E-2</v>
      </c>
      <c r="M13" s="38">
        <v>-3.3083653784623024E-2</v>
      </c>
      <c r="N13" s="42">
        <v>1.6199999999999999E-3</v>
      </c>
      <c r="P13" s="38">
        <v>-5.7401313779579882E-2</v>
      </c>
      <c r="Q13" s="41">
        <v>-5.2242627153239699E-2</v>
      </c>
      <c r="R13" s="41">
        <v>-7.9278232074938809E-2</v>
      </c>
      <c r="S13" s="171">
        <v>-0.11473308398261095</v>
      </c>
      <c r="Z13" s="168" t="s">
        <v>39</v>
      </c>
      <c r="AK13" s="9" t="s">
        <v>39</v>
      </c>
      <c r="AL13" s="9"/>
      <c r="AM13" s="9"/>
      <c r="AN13" s="9"/>
      <c r="AO13" s="9"/>
      <c r="AP13" s="9"/>
      <c r="AQ13" s="9"/>
      <c r="AR13" s="9"/>
      <c r="AS13" s="9"/>
      <c r="AU13" s="9" t="s">
        <v>39</v>
      </c>
      <c r="AV13" s="9"/>
      <c r="AW13" s="9"/>
      <c r="AX13" s="9"/>
      <c r="AY13" s="9"/>
      <c r="AZ13" s="9"/>
      <c r="BA13" s="9"/>
      <c r="BB13" s="9"/>
      <c r="BC13" s="9"/>
    </row>
    <row r="14" spans="1:55" x14ac:dyDescent="0.25">
      <c r="A14" s="170">
        <v>43434</v>
      </c>
      <c r="B14" s="40">
        <v>4.3969161792916357E-2</v>
      </c>
      <c r="C14" s="40">
        <v>3.0101677015032385E-2</v>
      </c>
      <c r="D14" s="40">
        <v>3.9512282545055453E-3</v>
      </c>
      <c r="E14" s="40">
        <v>3.3342213073335521E-2</v>
      </c>
      <c r="F14" s="40">
        <v>5.6408650776906773E-2</v>
      </c>
      <c r="G14" s="40">
        <v>3.8352780319982828E-2</v>
      </c>
      <c r="H14" s="38">
        <v>4.1840601753365868E-2</v>
      </c>
      <c r="I14" s="38">
        <v>3.4056506976998552E-2</v>
      </c>
      <c r="J14" s="38">
        <v>6.896837122498034E-2</v>
      </c>
      <c r="K14" s="38">
        <v>1.8680754945250767E-2</v>
      </c>
      <c r="L14" s="38">
        <v>2.4074610722166424E-2</v>
      </c>
      <c r="M14" s="38">
        <v>2.0050522333554616E-2</v>
      </c>
      <c r="N14" s="42">
        <v>1.5166666666666668E-3</v>
      </c>
      <c r="P14" s="38">
        <v>9.7549275174089844E-2</v>
      </c>
      <c r="Q14" s="41">
        <v>-2.9023219790929256E-2</v>
      </c>
      <c r="R14" s="41">
        <v>1.3470046261583466E-2</v>
      </c>
      <c r="S14" s="171">
        <v>-0.24869302301805254</v>
      </c>
      <c r="Z14" s="21"/>
      <c r="AA14" s="21" t="s">
        <v>44</v>
      </c>
      <c r="AB14" s="21" t="s">
        <v>45</v>
      </c>
      <c r="AC14" s="21" t="s">
        <v>46</v>
      </c>
      <c r="AD14" s="21" t="s">
        <v>47</v>
      </c>
      <c r="AE14" s="21" t="s">
        <v>48</v>
      </c>
      <c r="AK14" s="21"/>
      <c r="AL14" s="21" t="s">
        <v>44</v>
      </c>
      <c r="AM14" s="21" t="s">
        <v>45</v>
      </c>
      <c r="AN14" s="21" t="s">
        <v>46</v>
      </c>
      <c r="AO14" s="21" t="s">
        <v>47</v>
      </c>
      <c r="AP14" s="21" t="s">
        <v>48</v>
      </c>
      <c r="AQ14" s="9"/>
      <c r="AR14" s="9"/>
      <c r="AS14" s="9"/>
      <c r="AU14" s="21"/>
      <c r="AV14" s="21" t="s">
        <v>44</v>
      </c>
      <c r="AW14" s="21" t="s">
        <v>45</v>
      </c>
      <c r="AX14" s="21" t="s">
        <v>46</v>
      </c>
      <c r="AY14" s="21" t="s">
        <v>47</v>
      </c>
      <c r="AZ14" s="21" t="s">
        <v>48</v>
      </c>
      <c r="BA14" s="9"/>
      <c r="BB14" s="9"/>
      <c r="BC14" s="9"/>
    </row>
    <row r="15" spans="1:55" x14ac:dyDescent="0.25">
      <c r="A15" s="170">
        <v>43465</v>
      </c>
      <c r="B15" s="40">
        <v>-7.2913589914257879E-2</v>
      </c>
      <c r="C15" s="40">
        <v>-0.10570353232245318</v>
      </c>
      <c r="D15" s="40">
        <v>-5.6171477996397115E-2</v>
      </c>
      <c r="E15" s="40">
        <v>-7.3976757602616197E-2</v>
      </c>
      <c r="F15" s="40">
        <v>-7.173523472500723E-2</v>
      </c>
      <c r="G15" s="40">
        <v>-7.3699159770142339E-2</v>
      </c>
      <c r="H15" s="38">
        <v>-7.4753509597870874E-2</v>
      </c>
      <c r="I15" s="38">
        <v>-7.336875788370964E-2</v>
      </c>
      <c r="J15" s="38">
        <v>-8.5274479390884034E-2</v>
      </c>
      <c r="K15" s="38">
        <v>-3.5724923043078463E-2</v>
      </c>
      <c r="L15" s="38">
        <v>-2.3475255992900783E-2</v>
      </c>
      <c r="M15" s="38">
        <v>-5.6335917099684808E-2</v>
      </c>
      <c r="N15" s="42">
        <v>1.475E-3</v>
      </c>
      <c r="P15" s="38">
        <v>-6.7952608882113713E-2</v>
      </c>
      <c r="Q15" s="41">
        <v>-7.7782139860521377E-2</v>
      </c>
      <c r="R15" s="41">
        <v>-7.4077563969482868E-2</v>
      </c>
      <c r="S15" s="171">
        <v>-0.12090492705760339</v>
      </c>
      <c r="Z15" s="19" t="s">
        <v>40</v>
      </c>
      <c r="AA15" s="19">
        <v>2</v>
      </c>
      <c r="AB15" s="19">
        <v>3.0314120750584872E-2</v>
      </c>
      <c r="AC15" s="19">
        <v>1.5157060375292436E-2</v>
      </c>
      <c r="AD15" s="19">
        <v>22.541745479427476</v>
      </c>
      <c r="AE15" s="19">
        <v>5.7138311330512397E-8</v>
      </c>
      <c r="AK15" s="19" t="s">
        <v>40</v>
      </c>
      <c r="AL15" s="19">
        <v>2</v>
      </c>
      <c r="AM15" s="19">
        <v>2.7150843596236068E-2</v>
      </c>
      <c r="AN15" s="19">
        <v>1.3575421798118034E-2</v>
      </c>
      <c r="AO15" s="19">
        <v>18.674778228964872</v>
      </c>
      <c r="AP15" s="19">
        <v>5.4849184611306798E-7</v>
      </c>
      <c r="AQ15" s="9"/>
      <c r="AR15" s="9"/>
      <c r="AS15" s="9"/>
      <c r="AU15" s="19" t="s">
        <v>40</v>
      </c>
      <c r="AV15" s="19">
        <v>2</v>
      </c>
      <c r="AW15" s="19">
        <v>2.8498416578706276E-2</v>
      </c>
      <c r="AX15" s="19">
        <v>1.4249208289353138E-2</v>
      </c>
      <c r="AY15" s="19">
        <v>20.248842458573211</v>
      </c>
      <c r="AZ15" s="19">
        <v>2.1382434316696485E-7</v>
      </c>
      <c r="BA15" s="9"/>
      <c r="BB15" s="9"/>
      <c r="BC15" s="9"/>
    </row>
    <row r="16" spans="1:55" x14ac:dyDescent="0.25">
      <c r="A16" s="170">
        <v>43496</v>
      </c>
      <c r="B16" s="38">
        <v>3.5675633586118354E-2</v>
      </c>
      <c r="C16" s="38">
        <v>0.12155019967238298</v>
      </c>
      <c r="D16" s="38">
        <v>2.9266025161335345E-2</v>
      </c>
      <c r="E16" s="38">
        <v>5.4430473627780071E-2</v>
      </c>
      <c r="F16" s="38">
        <v>5.9716359026969625E-2</v>
      </c>
      <c r="G16" s="38">
        <v>4.2099454977690111E-2</v>
      </c>
      <c r="H16" s="38">
        <v>4.4775754221580241E-2</v>
      </c>
      <c r="I16" s="38">
        <v>4.3465046059695478E-2</v>
      </c>
      <c r="J16" s="38">
        <v>8.2689936436595307E-2</v>
      </c>
      <c r="K16" s="38">
        <v>2.5843680531457754E-2</v>
      </c>
      <c r="L16" s="38">
        <v>1.4923433849507303E-2</v>
      </c>
      <c r="M16" s="38">
        <v>3.1939749328220642E-2</v>
      </c>
      <c r="N16" s="42">
        <v>1.4408333333333332E-3</v>
      </c>
      <c r="P16" s="38">
        <v>0.13423148906908311</v>
      </c>
      <c r="Q16" s="41">
        <v>4.4094647860434481E-2</v>
      </c>
      <c r="R16" s="41">
        <v>7.4841618889427891E-2</v>
      </c>
      <c r="S16" s="171">
        <v>0.17554036244624135</v>
      </c>
      <c r="Z16" s="19" t="s">
        <v>41</v>
      </c>
      <c r="AA16" s="19">
        <v>58</v>
      </c>
      <c r="AB16" s="19">
        <v>3.8999176109466446E-2</v>
      </c>
      <c r="AC16" s="19">
        <v>6.7239958809424904E-4</v>
      </c>
      <c r="AD16" s="19"/>
      <c r="AE16" s="19"/>
      <c r="AK16" s="19" t="s">
        <v>41</v>
      </c>
      <c r="AL16" s="19">
        <v>58</v>
      </c>
      <c r="AM16" s="19">
        <v>4.216245326381525E-2</v>
      </c>
      <c r="AN16" s="19">
        <v>7.2693884937612499E-4</v>
      </c>
      <c r="AO16" s="19"/>
      <c r="AP16" s="19"/>
      <c r="AQ16" s="9"/>
      <c r="AR16" s="9"/>
      <c r="AS16" s="9"/>
      <c r="AU16" s="19" t="s">
        <v>41</v>
      </c>
      <c r="AV16" s="19">
        <v>58</v>
      </c>
      <c r="AW16" s="19">
        <v>4.0814880281345042E-2</v>
      </c>
      <c r="AX16" s="19">
        <v>7.0370483243698348E-4</v>
      </c>
      <c r="AY16" s="19"/>
      <c r="AZ16" s="19"/>
      <c r="BA16" s="9"/>
      <c r="BB16" s="9"/>
      <c r="BC16" s="9"/>
    </row>
    <row r="17" spans="1:55" ht="15.75" thickBot="1" x14ac:dyDescent="0.3">
      <c r="A17" s="170">
        <v>43524</v>
      </c>
      <c r="B17" s="39">
        <v>4.0360443846320739E-2</v>
      </c>
      <c r="C17" s="39">
        <v>5.7733802642202389E-2</v>
      </c>
      <c r="D17" s="39">
        <v>4.3308584716872843E-2</v>
      </c>
      <c r="E17" s="39">
        <v>5.7532419498602522E-2</v>
      </c>
      <c r="F17" s="39">
        <v>5.8963707163016528E-2</v>
      </c>
      <c r="G17" s="39">
        <v>4.3125310982816849E-2</v>
      </c>
      <c r="H17" s="39">
        <v>4.1573496213166132E-2</v>
      </c>
      <c r="I17" s="39">
        <v>4.1610236173696552E-2</v>
      </c>
      <c r="J17" s="39">
        <v>4.8615304712849E-2</v>
      </c>
      <c r="K17" s="38">
        <v>4.0581841340409798E-2</v>
      </c>
      <c r="L17" s="38">
        <v>5.4487598331788435E-2</v>
      </c>
      <c r="M17" s="38">
        <v>3.3873224542152816E-2</v>
      </c>
      <c r="N17" s="42">
        <v>1.4516666666666669E-3</v>
      </c>
      <c r="P17" s="38">
        <v>2.5951624239015775E-2</v>
      </c>
      <c r="Q17" s="41">
        <v>3.4934468457509749E-2</v>
      </c>
      <c r="R17" s="41">
        <v>2.5385867738084031E-2</v>
      </c>
      <c r="S17" s="171">
        <v>6.1815911336813002E-2</v>
      </c>
      <c r="Z17" s="20" t="s">
        <v>42</v>
      </c>
      <c r="AA17" s="20">
        <v>60</v>
      </c>
      <c r="AB17" s="20">
        <v>6.9313296860051318E-2</v>
      </c>
      <c r="AC17" s="20"/>
      <c r="AD17" s="20"/>
      <c r="AE17" s="20"/>
      <c r="AK17" s="20" t="s">
        <v>42</v>
      </c>
      <c r="AL17" s="20">
        <v>60</v>
      </c>
      <c r="AM17" s="20">
        <v>6.9313296860051318E-2</v>
      </c>
      <c r="AN17" s="20"/>
      <c r="AO17" s="20"/>
      <c r="AP17" s="20"/>
      <c r="AQ17" s="9"/>
      <c r="AR17" s="9"/>
      <c r="AS17" s="9"/>
      <c r="AU17" s="20" t="s">
        <v>42</v>
      </c>
      <c r="AV17" s="20">
        <v>60</v>
      </c>
      <c r="AW17" s="20">
        <v>6.9313296860051318E-2</v>
      </c>
      <c r="AX17" s="20"/>
      <c r="AY17" s="20"/>
      <c r="AZ17" s="20"/>
      <c r="BA17" s="9"/>
      <c r="BB17" s="9"/>
      <c r="BC17" s="9"/>
    </row>
    <row r="18" spans="1:55" ht="15.75" thickBot="1" x14ac:dyDescent="0.3">
      <c r="A18" s="170">
        <v>43553</v>
      </c>
      <c r="B18" s="40">
        <v>1.658700287492617E-2</v>
      </c>
      <c r="C18" s="40">
        <v>-3.2930532611006785E-2</v>
      </c>
      <c r="D18" s="40">
        <v>6.5205429918263006E-3</v>
      </c>
      <c r="E18" s="40">
        <v>2.3885093420586388E-2</v>
      </c>
      <c r="F18" s="40">
        <v>1.0122421075340771E-2</v>
      </c>
      <c r="G18" s="40">
        <v>1.9693409197832263E-2</v>
      </c>
      <c r="H18" s="40">
        <v>1.8263932410281482E-2</v>
      </c>
      <c r="I18" s="40">
        <v>1.77630003547657E-2</v>
      </c>
      <c r="J18" s="40">
        <v>-1.251206083303622E-2</v>
      </c>
      <c r="K18" s="38">
        <v>1.0522706252068652E-2</v>
      </c>
      <c r="L18" s="38">
        <v>2.5633955907363077E-2</v>
      </c>
      <c r="M18" s="38">
        <v>3.4072904239104045E-3</v>
      </c>
      <c r="N18" s="42">
        <v>1.3599999999999999E-3</v>
      </c>
      <c r="P18" s="38">
        <v>2.7644226773779106E-3</v>
      </c>
      <c r="Q18" s="41">
        <v>-4.8075371876849361E-4</v>
      </c>
      <c r="R18" s="41">
        <v>1.1751677029010716E-2</v>
      </c>
      <c r="S18" s="171">
        <v>4.9771689938418774E-2</v>
      </c>
      <c r="AK18" s="9"/>
      <c r="AL18" s="9"/>
      <c r="AM18" s="9"/>
      <c r="AN18" s="9"/>
      <c r="AO18" s="9"/>
      <c r="AP18" s="9"/>
      <c r="AQ18" s="9"/>
      <c r="AR18" s="9"/>
      <c r="AS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x14ac:dyDescent="0.25">
      <c r="A19" s="170">
        <v>43585</v>
      </c>
      <c r="B19" s="40">
        <v>2.7346257932935408E-2</v>
      </c>
      <c r="C19" s="40">
        <v>4.1039528976379878E-2</v>
      </c>
      <c r="D19" s="40">
        <v>3.232436620047114E-2</v>
      </c>
      <c r="E19" s="40">
        <v>3.3991531193187152E-2</v>
      </c>
      <c r="F19" s="40">
        <v>3.7676675650651074E-2</v>
      </c>
      <c r="G19" s="40">
        <v>3.8644953582386343E-2</v>
      </c>
      <c r="H19" s="40">
        <v>3.9585026473016705E-2</v>
      </c>
      <c r="I19" s="40">
        <v>3.7348341086179446E-2</v>
      </c>
      <c r="J19" s="40">
        <v>5.2188786955065687E-2</v>
      </c>
      <c r="K19" s="38">
        <v>2.8240725662476159E-2</v>
      </c>
      <c r="L19" s="38">
        <v>1.4898414414551977E-2</v>
      </c>
      <c r="M19" s="38">
        <v>2.3260638086794818E-2</v>
      </c>
      <c r="N19" s="42">
        <v>1.4625E-3</v>
      </c>
      <c r="P19" s="38">
        <v>3.7713144118993125E-2</v>
      </c>
      <c r="Q19" s="41">
        <v>1.7722825351876432E-2</v>
      </c>
      <c r="R19" s="41">
        <v>3.2257389541511645E-2</v>
      </c>
      <c r="S19" s="171">
        <v>6.0800666101807344E-2</v>
      </c>
      <c r="Z19" s="21"/>
      <c r="AA19" s="21" t="s">
        <v>49</v>
      </c>
      <c r="AB19" s="21" t="s">
        <v>20</v>
      </c>
      <c r="AC19" s="21" t="s">
        <v>50</v>
      </c>
      <c r="AD19" s="21" t="s">
        <v>51</v>
      </c>
      <c r="AE19" s="21" t="s">
        <v>52</v>
      </c>
      <c r="AF19" s="21" t="s">
        <v>53</v>
      </c>
      <c r="AG19" s="21" t="s">
        <v>54</v>
      </c>
      <c r="AH19" s="21" t="s">
        <v>55</v>
      </c>
      <c r="AK19" s="21"/>
      <c r="AL19" s="21" t="s">
        <v>49</v>
      </c>
      <c r="AM19" s="21" t="s">
        <v>20</v>
      </c>
      <c r="AN19" s="21" t="s">
        <v>50</v>
      </c>
      <c r="AO19" s="21" t="s">
        <v>51</v>
      </c>
      <c r="AP19" s="21" t="s">
        <v>52</v>
      </c>
      <c r="AQ19" s="21" t="s">
        <v>53</v>
      </c>
      <c r="AR19" s="21" t="s">
        <v>54</v>
      </c>
      <c r="AS19" s="21" t="s">
        <v>55</v>
      </c>
      <c r="AU19" s="21"/>
      <c r="AV19" s="21" t="s">
        <v>49</v>
      </c>
      <c r="AW19" s="21" t="s">
        <v>20</v>
      </c>
      <c r="AX19" s="21" t="s">
        <v>50</v>
      </c>
      <c r="AY19" s="21" t="s">
        <v>51</v>
      </c>
      <c r="AZ19" s="21" t="s">
        <v>52</v>
      </c>
      <c r="BA19" s="21" t="s">
        <v>53</v>
      </c>
      <c r="BB19" s="21" t="s">
        <v>54</v>
      </c>
      <c r="BC19" s="21" t="s">
        <v>55</v>
      </c>
    </row>
    <row r="20" spans="1:55" x14ac:dyDescent="0.25">
      <c r="A20" s="170">
        <v>43616</v>
      </c>
      <c r="B20" s="38">
        <v>-1.9540196986207219E-2</v>
      </c>
      <c r="C20" s="38">
        <v>-0.13743234363276463</v>
      </c>
      <c r="D20" s="38">
        <v>-4.5982845300548837E-2</v>
      </c>
      <c r="E20" s="38">
        <v>-3.6034102033898383E-2</v>
      </c>
      <c r="F20" s="38">
        <v>-4.7643402936994692E-2</v>
      </c>
      <c r="G20" s="38">
        <v>-4.5613170853713803E-2</v>
      </c>
      <c r="H20" s="38">
        <v>-4.1838811514757143E-2</v>
      </c>
      <c r="I20" s="38">
        <v>-4.8017620709997572E-2</v>
      </c>
      <c r="J20" s="38">
        <v>-5.6557189204742557E-2</v>
      </c>
      <c r="K20" s="38">
        <v>-4.9068444702521065E-2</v>
      </c>
      <c r="L20" s="38">
        <v>-2.0299299418073763E-2</v>
      </c>
      <c r="M20" s="38">
        <v>5.0174683849808629E-3</v>
      </c>
      <c r="N20" s="42">
        <v>1.3116666666666667E-3</v>
      </c>
      <c r="P20" s="38">
        <v>-1.4342022757022226E-2</v>
      </c>
      <c r="Q20" s="41">
        <v>-2.7492902873067371E-2</v>
      </c>
      <c r="R20" s="41">
        <v>-6.1577894111541104E-2</v>
      </c>
      <c r="S20" s="171">
        <v>-0.17779418976022943</v>
      </c>
      <c r="Z20" s="19" t="s">
        <v>43</v>
      </c>
      <c r="AA20" s="19">
        <v>5.687909437032828E-3</v>
      </c>
      <c r="AB20" s="19">
        <v>3.3322364498503524E-3</v>
      </c>
      <c r="AC20" s="19">
        <v>1.7069345235954869</v>
      </c>
      <c r="AD20" s="19">
        <v>9.3183193699468495E-2</v>
      </c>
      <c r="AE20" s="19">
        <v>-9.8228652593866997E-4</v>
      </c>
      <c r="AF20" s="19">
        <v>1.2358105400004326E-2</v>
      </c>
      <c r="AG20" s="19">
        <v>-9.8228652593866997E-4</v>
      </c>
      <c r="AH20" s="19">
        <v>1.2358105400004326E-2</v>
      </c>
      <c r="AK20" s="19" t="s">
        <v>43</v>
      </c>
      <c r="AL20" s="19">
        <v>7.5347814141907823E-3</v>
      </c>
      <c r="AM20" s="19">
        <v>3.7316735158532373E-3</v>
      </c>
      <c r="AN20" s="19">
        <v>2.0191427203319994</v>
      </c>
      <c r="AO20" s="19">
        <v>4.8102452299451121E-2</v>
      </c>
      <c r="AP20" s="19">
        <v>6.5025292385635473E-5</v>
      </c>
      <c r="AQ20" s="19">
        <v>1.500453753599593E-2</v>
      </c>
      <c r="AR20" s="19">
        <v>6.5025292385635473E-5</v>
      </c>
      <c r="AS20" s="19">
        <v>1.500453753599593E-2</v>
      </c>
      <c r="AU20" s="19" t="s">
        <v>43</v>
      </c>
      <c r="AV20" s="19">
        <v>2.9801531073853516E-3</v>
      </c>
      <c r="AW20" s="19">
        <v>3.7428710487248606E-3</v>
      </c>
      <c r="AX20" s="19">
        <v>0.79622115445324915</v>
      </c>
      <c r="AY20" s="19">
        <v>0.42915050502143992</v>
      </c>
      <c r="AZ20" s="19">
        <v>-4.5120173117482142E-3</v>
      </c>
      <c r="BA20" s="19">
        <v>1.0472323526518917E-2</v>
      </c>
      <c r="BB20" s="19">
        <v>-4.5120173117482142E-3</v>
      </c>
      <c r="BC20" s="19">
        <v>1.0472323526518917E-2</v>
      </c>
    </row>
    <row r="21" spans="1:55" x14ac:dyDescent="0.25">
      <c r="A21" s="170">
        <v>43644</v>
      </c>
      <c r="B21" s="38">
        <v>2.6778146410188077E-2</v>
      </c>
      <c r="C21" s="38">
        <v>8.4192303079993425E-2</v>
      </c>
      <c r="D21" s="38">
        <v>3.3677993330531002E-2</v>
      </c>
      <c r="E21" s="38">
        <v>4.0939945402997127E-2</v>
      </c>
      <c r="F21" s="38">
        <v>4.9243359776955382E-2</v>
      </c>
      <c r="G21" s="38">
        <v>3.681156225590599E-2</v>
      </c>
      <c r="H21" s="38">
        <v>3.7894821672449168E-2</v>
      </c>
      <c r="I21" s="38">
        <v>3.609193933015338E-2</v>
      </c>
      <c r="J21" s="38">
        <v>3.5131296965034649E-2</v>
      </c>
      <c r="K21" s="38">
        <v>4.2117222529544807E-2</v>
      </c>
      <c r="L21" s="38">
        <v>3.747836408134296E-2</v>
      </c>
      <c r="M21" s="38">
        <v>2.4980414343592537E-3</v>
      </c>
      <c r="N21" s="42">
        <v>1.2158333333333333E-3</v>
      </c>
      <c r="P21" s="38">
        <v>6.7158857782547182E-2</v>
      </c>
      <c r="Q21" s="41">
        <v>1.0956679520333029E-2</v>
      </c>
      <c r="R21" s="41">
        <v>6.2647290437403885E-2</v>
      </c>
      <c r="S21" s="171">
        <v>8.5062438543849039E-2</v>
      </c>
      <c r="Z21" s="19" t="s">
        <v>241</v>
      </c>
      <c r="AA21" s="19">
        <v>0.50064651441331975</v>
      </c>
      <c r="AB21" s="19">
        <v>7.5548479888174216E-2</v>
      </c>
      <c r="AC21" s="19">
        <v>6.6268244596631138</v>
      </c>
      <c r="AD21" s="19">
        <v>1.2376544296346701E-8</v>
      </c>
      <c r="AE21" s="19">
        <v>0.34941980132056677</v>
      </c>
      <c r="AF21" s="19">
        <v>0.65187322750607279</v>
      </c>
      <c r="AG21" s="19">
        <v>0.34941980132056677</v>
      </c>
      <c r="AH21" s="19">
        <v>0.65187322750607279</v>
      </c>
      <c r="AK21" s="19" t="s">
        <v>13</v>
      </c>
      <c r="AL21" s="19">
        <v>0.42201212743151278</v>
      </c>
      <c r="AM21" s="19">
        <v>6.9097945285111678E-2</v>
      </c>
      <c r="AN21" s="19">
        <v>6.1074482850424561</v>
      </c>
      <c r="AO21" s="19">
        <v>9.0575910640910505E-8</v>
      </c>
      <c r="AP21" s="19">
        <v>0.2836975622357939</v>
      </c>
      <c r="AQ21" s="19">
        <v>0.56032669262723167</v>
      </c>
      <c r="AR21" s="19">
        <v>0.2836975622357939</v>
      </c>
      <c r="AS21" s="19">
        <v>0.56032669262723167</v>
      </c>
      <c r="AU21" s="19" t="s">
        <v>13</v>
      </c>
      <c r="AV21" s="19">
        <v>0.47458613444174197</v>
      </c>
      <c r="AW21" s="19">
        <v>7.6714513677074603E-2</v>
      </c>
      <c r="AX21" s="19">
        <v>6.186393052551769</v>
      </c>
      <c r="AY21" s="19">
        <v>6.7031336575951118E-8</v>
      </c>
      <c r="AZ21" s="19">
        <v>0.32102535112664299</v>
      </c>
      <c r="BA21" s="19">
        <v>0.62814691775684095</v>
      </c>
      <c r="BB21" s="19">
        <v>0.32102535112664299</v>
      </c>
      <c r="BC21" s="19">
        <v>0.62814691775684095</v>
      </c>
    </row>
    <row r="22" spans="1:55" ht="15.75" thickBot="1" x14ac:dyDescent="0.3">
      <c r="A22" s="170">
        <v>43677</v>
      </c>
      <c r="B22" s="38">
        <v>3.8863206393170674E-2</v>
      </c>
      <c r="C22" s="38">
        <v>-1.1855721603473047E-2</v>
      </c>
      <c r="D22" s="38">
        <v>1.8276399935156385E-2</v>
      </c>
      <c r="E22" s="38">
        <v>3.4044075489452562E-2</v>
      </c>
      <c r="F22" s="38">
        <v>1.0662305275791165E-2</v>
      </c>
      <c r="G22" s="38">
        <v>3.6326367537679781E-2</v>
      </c>
      <c r="H22" s="38">
        <v>3.5901973230775444E-2</v>
      </c>
      <c r="I22" s="38">
        <v>3.3285567319278148E-2</v>
      </c>
      <c r="J22" s="38">
        <v>2.470505671438155E-2</v>
      </c>
      <c r="K22" s="38">
        <v>4.9273680328827674E-3</v>
      </c>
      <c r="L22" s="38">
        <v>6.2604941381057336E-3</v>
      </c>
      <c r="M22" s="38">
        <v>3.5691794459414695E-3</v>
      </c>
      <c r="N22" s="42">
        <v>1.1741666666666667E-3</v>
      </c>
      <c r="P22" s="38">
        <v>7.2540904561901268E-3</v>
      </c>
      <c r="Q22" s="41">
        <v>-3.4452550442049656E-3</v>
      </c>
      <c r="R22" s="41">
        <v>2.0947691988745755E-3</v>
      </c>
      <c r="S22" s="171">
        <v>5.6492489537774805E-3</v>
      </c>
      <c r="Z22" s="20" t="s">
        <v>222</v>
      </c>
      <c r="AA22" s="20">
        <v>-5.9592624408974962E-2</v>
      </c>
      <c r="AB22" s="20">
        <v>2.374181599059404E-2</v>
      </c>
      <c r="AC22" s="20">
        <v>-2.5100280632527934</v>
      </c>
      <c r="AD22" s="20">
        <v>1.4884497157512248E-2</v>
      </c>
      <c r="AE22" s="20">
        <v>-0.10711703258270598</v>
      </c>
      <c r="AF22" s="20">
        <v>-1.2068216235243942E-2</v>
      </c>
      <c r="AG22" s="20">
        <v>-0.10711703258270598</v>
      </c>
      <c r="AH22" s="20">
        <v>-1.2068216235243942E-2</v>
      </c>
      <c r="AK22" s="20" t="s">
        <v>223</v>
      </c>
      <c r="AL22" s="20">
        <v>-4.5033029045662504E-2</v>
      </c>
      <c r="AM22" s="20">
        <v>3.7066347223754181E-2</v>
      </c>
      <c r="AN22" s="20">
        <v>-1.214930318701672</v>
      </c>
      <c r="AO22" s="20">
        <v>0.22931555986382826</v>
      </c>
      <c r="AP22" s="20">
        <v>-0.11922938435684945</v>
      </c>
      <c r="AQ22" s="20">
        <v>2.9163326265524439E-2</v>
      </c>
      <c r="AR22" s="20">
        <v>-0.11922938435684945</v>
      </c>
      <c r="AS22" s="20">
        <v>2.9163326265524439E-2</v>
      </c>
      <c r="AU22" s="20" t="s">
        <v>224</v>
      </c>
      <c r="AV22" s="20">
        <v>-6.4318063920828339E-2</v>
      </c>
      <c r="AW22" s="20">
        <v>3.4679189589625882E-2</v>
      </c>
      <c r="AX22" s="20">
        <v>-1.854658793412773</v>
      </c>
      <c r="AY22" s="20">
        <v>6.8730658844273568E-2</v>
      </c>
      <c r="AZ22" s="20">
        <v>-0.13373600405836988</v>
      </c>
      <c r="BA22" s="20">
        <v>5.09987621671322E-3</v>
      </c>
      <c r="BB22" s="20">
        <v>-0.13373600405836988</v>
      </c>
      <c r="BC22" s="20">
        <v>5.09987621671322E-3</v>
      </c>
    </row>
    <row r="23" spans="1:55" x14ac:dyDescent="0.25">
      <c r="A23" s="170">
        <v>43707</v>
      </c>
      <c r="B23" s="38">
        <v>4.220816302007694E-2</v>
      </c>
      <c r="C23" s="38">
        <v>-7.2411250245444453E-2</v>
      </c>
      <c r="D23" s="38">
        <v>1.2953794898038797E-2</v>
      </c>
      <c r="E23" s="38">
        <v>7.0802397290558577E-3</v>
      </c>
      <c r="F23" s="38">
        <v>9.5974601253523781E-3</v>
      </c>
      <c r="G23" s="38">
        <v>1.8500547636350863E-2</v>
      </c>
      <c r="H23" s="38">
        <v>1.702804892504399E-2</v>
      </c>
      <c r="I23" s="38">
        <v>1.2897540137171534E-2</v>
      </c>
      <c r="J23" s="38">
        <v>6.1435879596839389E-3</v>
      </c>
      <c r="K23" s="38">
        <v>2.0919772887500594E-2</v>
      </c>
      <c r="L23" s="38">
        <v>2.5124772812511537E-2</v>
      </c>
      <c r="M23" s="38">
        <v>1.4077559905220633E-2</v>
      </c>
      <c r="N23" s="42">
        <v>9.6750000000000004E-4</v>
      </c>
      <c r="P23" s="38">
        <v>1.9328528140626227E-2</v>
      </c>
      <c r="Q23" s="41">
        <v>5.147932734798074E-3</v>
      </c>
      <c r="R23" s="41">
        <v>-2.4507759909964514E-2</v>
      </c>
      <c r="S23" s="171">
        <v>-6.1243625240718552E-2</v>
      </c>
      <c r="AA23" s="168">
        <f>AA20*12</f>
        <v>6.8254913244393936E-2</v>
      </c>
      <c r="AK23" s="9"/>
      <c r="AL23" s="9"/>
      <c r="AM23" s="9"/>
      <c r="AN23" s="9"/>
      <c r="AO23" s="9"/>
      <c r="AP23" s="9"/>
      <c r="AQ23" s="9"/>
      <c r="AR23" s="9"/>
      <c r="AS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x14ac:dyDescent="0.25">
      <c r="A24" s="170">
        <v>43738</v>
      </c>
      <c r="B24" s="38">
        <v>-7.4628797968366205E-3</v>
      </c>
      <c r="C24" s="38">
        <v>8.2195309138183417E-2</v>
      </c>
      <c r="D24" s="38">
        <v>9.1741815645220142E-3</v>
      </c>
      <c r="E24" s="38">
        <v>1.9198743567371342E-2</v>
      </c>
      <c r="F24" s="38">
        <v>1.8976265468944157E-2</v>
      </c>
      <c r="G24" s="38">
        <v>1.9479315305666659E-2</v>
      </c>
      <c r="H24" s="38">
        <v>1.9277524791116531E-2</v>
      </c>
      <c r="I24" s="38">
        <v>2.0713375276336127E-2</v>
      </c>
      <c r="J24" s="38">
        <v>9.3339702293176417E-3</v>
      </c>
      <c r="K24" s="38">
        <v>1.0429210529547239E-2</v>
      </c>
      <c r="L24" s="38">
        <v>2.613330078676198E-2</v>
      </c>
      <c r="M24" s="38">
        <v>1.145146851569208E-2</v>
      </c>
      <c r="N24" s="42">
        <v>1.0325000000000002E-3</v>
      </c>
      <c r="P24" s="38">
        <v>-2.8921143644318262E-3</v>
      </c>
      <c r="Q24" s="41">
        <v>2.3395112789077775E-2</v>
      </c>
      <c r="R24" s="41">
        <v>2.0240390230125586E-2</v>
      </c>
      <c r="S24" s="171">
        <v>-1.8870212764955339E-2</v>
      </c>
      <c r="AK24" s="9"/>
      <c r="AL24" s="9"/>
      <c r="AM24" s="9"/>
      <c r="AN24" s="9"/>
      <c r="AO24" s="9"/>
      <c r="AP24" s="9"/>
      <c r="AQ24" s="9"/>
      <c r="AR24" s="9"/>
      <c r="AS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x14ac:dyDescent="0.25">
      <c r="A25" s="170">
        <v>43769</v>
      </c>
      <c r="B25" s="38">
        <v>3.5128831134049271E-2</v>
      </c>
      <c r="C25" s="38">
        <v>2.0582690759876659E-2</v>
      </c>
      <c r="D25" s="38">
        <v>3.3314793724455512E-2</v>
      </c>
      <c r="E25" s="38">
        <v>3.9379846544918752E-2</v>
      </c>
      <c r="F25" s="38">
        <v>5.4476071238758923E-2</v>
      </c>
      <c r="G25" s="38">
        <v>3.952302776748344E-2</v>
      </c>
      <c r="H25" s="38">
        <v>3.9675200186577664E-2</v>
      </c>
      <c r="I25" s="38">
        <v>3.6992189928140816E-2</v>
      </c>
      <c r="J25" s="38">
        <v>1.717604276100021E-2</v>
      </c>
      <c r="K25" s="38">
        <v>4.8852383817663991E-2</v>
      </c>
      <c r="L25" s="38">
        <v>5.5792933063804478E-2</v>
      </c>
      <c r="M25" s="38">
        <v>8.1605652821357816E-3</v>
      </c>
      <c r="N25" s="42">
        <v>1.1591666666666666E-3</v>
      </c>
      <c r="P25" s="38">
        <v>-1.9368443316986315E-2</v>
      </c>
      <c r="Q25" s="41">
        <v>1.5900224644118468E-2</v>
      </c>
      <c r="R25" s="41">
        <v>2.6092362481992884E-2</v>
      </c>
      <c r="S25" s="171">
        <v>-1.6658958040549222E-3</v>
      </c>
      <c r="AK25" s="9"/>
      <c r="AL25" s="9"/>
      <c r="AM25" s="9"/>
      <c r="AN25" s="9"/>
      <c r="AO25" s="9"/>
      <c r="AP25" s="9"/>
      <c r="AQ25" s="9"/>
      <c r="AR25" s="9"/>
      <c r="AS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x14ac:dyDescent="0.25">
      <c r="A26" s="170">
        <v>43798</v>
      </c>
      <c r="B26" s="38">
        <v>1.6944507038776868E-2</v>
      </c>
      <c r="C26" s="38">
        <v>4.214123291563155E-2</v>
      </c>
      <c r="D26" s="38">
        <v>2.4023046807484946E-2</v>
      </c>
      <c r="E26" s="38">
        <v>4.4036964056713472E-2</v>
      </c>
      <c r="F26" s="38">
        <v>3.4106196458626718E-2</v>
      </c>
      <c r="G26" s="38">
        <v>2.9512079507164203E-2</v>
      </c>
      <c r="H26" s="38">
        <v>2.8523566672442418E-2</v>
      </c>
      <c r="I26" s="38">
        <v>2.7807010169636694E-2</v>
      </c>
      <c r="J26" s="38">
        <v>1.524262596456122E-2</v>
      </c>
      <c r="K26" s="38">
        <v>1.6432935473148561E-2</v>
      </c>
      <c r="L26" s="38">
        <v>3.8302907391100031E-2</v>
      </c>
      <c r="M26" s="38">
        <v>7.2974510990985965E-3</v>
      </c>
      <c r="N26" s="42">
        <v>1.1699999999999998E-3</v>
      </c>
      <c r="P26" s="38">
        <v>2.8688600186945089E-2</v>
      </c>
      <c r="Q26" s="41">
        <v>9.0640320852588552E-3</v>
      </c>
      <c r="R26" s="41">
        <v>2.3365618876307982E-2</v>
      </c>
      <c r="S26" s="171">
        <v>2.1805719694480825E-2</v>
      </c>
      <c r="Y26" s="9" t="s">
        <v>269</v>
      </c>
      <c r="Z26" s="52" t="s">
        <v>243</v>
      </c>
      <c r="AJ26" s="168" t="s">
        <v>269</v>
      </c>
      <c r="AK26" s="9" t="s">
        <v>272</v>
      </c>
      <c r="AL26" s="9"/>
      <c r="AM26" s="9"/>
      <c r="AN26" s="9"/>
      <c r="AO26" s="9"/>
      <c r="AP26" s="9"/>
      <c r="AQ26" s="9"/>
      <c r="AR26" s="9"/>
      <c r="AS26" s="9"/>
      <c r="AT26" s="168" t="s">
        <v>269</v>
      </c>
      <c r="AU26" s="9" t="s">
        <v>272</v>
      </c>
      <c r="AV26" s="9"/>
      <c r="AW26" s="9"/>
      <c r="AX26" s="9"/>
      <c r="AY26" s="9"/>
      <c r="AZ26" s="9"/>
      <c r="BA26" s="9"/>
      <c r="BB26" s="9"/>
      <c r="BC26" s="9"/>
    </row>
    <row r="27" spans="1:55" ht="15.75" thickBot="1" x14ac:dyDescent="0.3">
      <c r="A27" s="170">
        <v>43830</v>
      </c>
      <c r="B27" s="38">
        <v>-2.3506808585786118E-2</v>
      </c>
      <c r="C27" s="38">
        <v>7.8353090266376435E-2</v>
      </c>
      <c r="D27" s="38">
        <v>-1.4800583118511606E-2</v>
      </c>
      <c r="E27" s="38">
        <v>-1.8867330011426289E-2</v>
      </c>
      <c r="F27" s="38">
        <v>-1.0072551088436412E-2</v>
      </c>
      <c r="G27" s="38">
        <v>-2.0004004509990462E-2</v>
      </c>
      <c r="H27" s="38">
        <v>-1.6123041395262248E-2</v>
      </c>
      <c r="I27" s="38">
        <v>-1.7186682489623455E-2</v>
      </c>
      <c r="J27" s="38">
        <v>3.895981687753821E-2</v>
      </c>
      <c r="K27" s="38">
        <v>-2.7431739114317406E-3</v>
      </c>
      <c r="L27" s="38">
        <v>1.0661820024407207E-3</v>
      </c>
      <c r="M27" s="38">
        <v>3.2302010492165974E-2</v>
      </c>
      <c r="N27" s="42">
        <v>1.3133333333333332E-3</v>
      </c>
      <c r="P27" s="38">
        <v>7.059621555214339E-2</v>
      </c>
      <c r="Q27" s="41">
        <v>3.0757686818722769E-2</v>
      </c>
      <c r="R27" s="41">
        <v>3.3697854233685862E-2</v>
      </c>
      <c r="S27" s="171">
        <v>0.10176515306609211</v>
      </c>
      <c r="AK27" s="9"/>
      <c r="AL27" s="9"/>
      <c r="AM27" s="9"/>
      <c r="AN27" s="9"/>
      <c r="AO27" s="9"/>
      <c r="AP27" s="9"/>
      <c r="AQ27" s="9"/>
      <c r="AR27" s="9"/>
      <c r="AS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x14ac:dyDescent="0.25">
      <c r="A28" s="170">
        <v>43861</v>
      </c>
      <c r="B28" s="38">
        <v>4.4628529714819468E-2</v>
      </c>
      <c r="C28" s="38">
        <v>2.6364843452364789E-3</v>
      </c>
      <c r="D28" s="38">
        <v>1.4367354805220186E-2</v>
      </c>
      <c r="E28" s="38">
        <v>4.6733149079351888E-2</v>
      </c>
      <c r="F28" s="38">
        <v>2.2242546636251324E-2</v>
      </c>
      <c r="G28" s="38">
        <v>4.7715271185836121E-2</v>
      </c>
      <c r="H28" s="38">
        <v>4.4625129875135013E-2</v>
      </c>
      <c r="I28" s="38">
        <v>4.1103194199495659E-2</v>
      </c>
      <c r="J28" s="38">
        <v>7.1921305385919468E-2</v>
      </c>
      <c r="K28" s="38">
        <v>3.6451693512116246E-2</v>
      </c>
      <c r="L28" s="38">
        <v>5.0887873195698451E-2</v>
      </c>
      <c r="M28" s="38">
        <v>2.0146475735612488E-2</v>
      </c>
      <c r="N28" s="42">
        <v>1.1200000000000001E-3</v>
      </c>
      <c r="P28" s="38">
        <v>3.4751049366793331E-2</v>
      </c>
      <c r="Q28" s="41">
        <v>-1.8854175199466125E-2</v>
      </c>
      <c r="R28" s="41">
        <v>-1.1973445992363262E-2</v>
      </c>
      <c r="S28" s="171">
        <v>-0.16943830227944504</v>
      </c>
      <c r="Z28" s="18" t="s">
        <v>34</v>
      </c>
      <c r="AA28" s="18"/>
      <c r="AK28" s="18" t="s">
        <v>34</v>
      </c>
      <c r="AL28" s="18"/>
      <c r="AM28" s="9"/>
      <c r="AN28" s="9"/>
      <c r="AO28" s="9"/>
      <c r="AP28" s="9"/>
      <c r="AQ28" s="9"/>
      <c r="AR28" s="9"/>
      <c r="AS28" s="9"/>
      <c r="AU28" s="18" t="s">
        <v>34</v>
      </c>
      <c r="AV28" s="18"/>
      <c r="AW28" s="9"/>
      <c r="AX28" s="9"/>
      <c r="AY28" s="9"/>
      <c r="AZ28" s="9"/>
      <c r="BA28" s="9"/>
      <c r="BB28" s="9"/>
      <c r="BC28" s="9"/>
    </row>
    <row r="29" spans="1:55" x14ac:dyDescent="0.25">
      <c r="A29" s="170">
        <v>43889</v>
      </c>
      <c r="B29" s="38">
        <v>-4.5007519523086521E-2</v>
      </c>
      <c r="C29" s="38">
        <v>-3.2388445457557896E-2</v>
      </c>
      <c r="D29" s="38">
        <v>-7.2799956435927557E-2</v>
      </c>
      <c r="E29" s="38">
        <v>-7.9624592386261683E-2</v>
      </c>
      <c r="F29" s="38">
        <v>-4.1150331263056436E-2</v>
      </c>
      <c r="G29" s="38">
        <v>-5.7157850543093254E-2</v>
      </c>
      <c r="H29" s="38">
        <v>-5.5809638004452169E-2</v>
      </c>
      <c r="I29" s="38">
        <v>-5.9158934060280673E-2</v>
      </c>
      <c r="J29" s="38">
        <v>2.2154311249893435E-2</v>
      </c>
      <c r="K29" s="38">
        <v>-4.1652626959519171E-2</v>
      </c>
      <c r="L29" s="38">
        <v>-4.6438336495432851E-2</v>
      </c>
      <c r="M29" s="38">
        <v>-6.8719481691149636E-2</v>
      </c>
      <c r="N29" s="42">
        <v>9.5416666666666664E-4</v>
      </c>
      <c r="P29" s="38">
        <v>2.2450191660629355E-2</v>
      </c>
      <c r="Q29" s="41">
        <v>-9.5048757718770874E-2</v>
      </c>
      <c r="R29" s="41">
        <v>-8.4751781366116122E-2</v>
      </c>
      <c r="S29" s="171">
        <v>-0.14143129462726226</v>
      </c>
      <c r="Z29" s="19" t="s">
        <v>35</v>
      </c>
      <c r="AA29" s="19">
        <v>0.76597561426612137</v>
      </c>
      <c r="AK29" s="19" t="s">
        <v>35</v>
      </c>
      <c r="AL29" s="19">
        <v>0.76247033048136792</v>
      </c>
      <c r="AM29" s="9"/>
      <c r="AN29" s="9"/>
      <c r="AO29" s="9"/>
      <c r="AP29" s="9"/>
      <c r="AQ29" s="9"/>
      <c r="AR29" s="9"/>
      <c r="AS29" s="9"/>
      <c r="AU29" s="19" t="s">
        <v>35</v>
      </c>
      <c r="AV29" s="19">
        <v>0.77331242903325093</v>
      </c>
      <c r="AW29" s="9"/>
      <c r="AX29" s="9"/>
      <c r="AY29" s="9"/>
      <c r="AZ29" s="9"/>
      <c r="BA29" s="9"/>
      <c r="BB29" s="9"/>
      <c r="BC29" s="9"/>
    </row>
    <row r="30" spans="1:55" x14ac:dyDescent="0.25">
      <c r="A30" s="170">
        <v>43921</v>
      </c>
      <c r="B30" s="38">
        <v>-3.070495433422846E-2</v>
      </c>
      <c r="C30" s="38">
        <v>-0.17185172209191479</v>
      </c>
      <c r="D30" s="38">
        <v>-7.1099596627857253E-2</v>
      </c>
      <c r="E30" s="38">
        <v>-3.5234070403893793E-2</v>
      </c>
      <c r="F30" s="38">
        <v>-8.4467744232983907E-2</v>
      </c>
      <c r="G30" s="38">
        <v>-1.899160934588999E-2</v>
      </c>
      <c r="H30" s="38">
        <v>-3.7839945642542887E-2</v>
      </c>
      <c r="I30" s="38">
        <v>-3.965288100172535E-2</v>
      </c>
      <c r="J30" s="38">
        <v>-0.14830152744541256</v>
      </c>
      <c r="K30" s="38">
        <v>-2.4186410280213639E-2</v>
      </c>
      <c r="L30" s="38">
        <v>-1.5707205422984361E-2</v>
      </c>
      <c r="M30" s="38">
        <v>-0.13316454259274885</v>
      </c>
      <c r="N30" s="42">
        <v>7.7500000000000008E-4</v>
      </c>
      <c r="P30" s="38">
        <v>-0.25699801761640134</v>
      </c>
      <c r="Q30" s="41">
        <v>-0.16807450571833285</v>
      </c>
      <c r="R30" s="41">
        <v>-0.14510493127245661</v>
      </c>
      <c r="S30" s="171">
        <v>-0.78186608327241736</v>
      </c>
      <c r="Z30" s="19" t="s">
        <v>36</v>
      </c>
      <c r="AA30" s="19">
        <v>0.58671864165036203</v>
      </c>
      <c r="AK30" s="19" t="s">
        <v>36</v>
      </c>
      <c r="AL30" s="19">
        <v>0.58136100486436648</v>
      </c>
      <c r="AM30" s="9"/>
      <c r="AN30" s="9"/>
      <c r="AO30" s="9"/>
      <c r="AP30" s="9"/>
      <c r="AQ30" s="9"/>
      <c r="AR30" s="9"/>
      <c r="AS30" s="9"/>
      <c r="AU30" s="19" t="s">
        <v>36</v>
      </c>
      <c r="AV30" s="19">
        <v>0.59801211289730671</v>
      </c>
      <c r="AW30" s="9"/>
      <c r="AX30" s="9"/>
      <c r="AY30" s="9"/>
      <c r="AZ30" s="9"/>
      <c r="BA30" s="9"/>
      <c r="BB30" s="9"/>
      <c r="BC30" s="9"/>
    </row>
    <row r="31" spans="1:55" x14ac:dyDescent="0.25">
      <c r="A31" s="170">
        <v>43951</v>
      </c>
      <c r="B31" s="38">
        <v>7.9464427734554421E-2</v>
      </c>
      <c r="C31" s="38">
        <v>0.12136822106738758</v>
      </c>
      <c r="D31" s="38">
        <v>4.5328553139254726E-2</v>
      </c>
      <c r="E31" s="38">
        <v>8.9584685351124904E-2</v>
      </c>
      <c r="F31" s="38">
        <v>6.1726125934555856E-2</v>
      </c>
      <c r="G31" s="38">
        <v>7.1319347778226461E-2</v>
      </c>
      <c r="H31" s="38">
        <v>7.3402163865295883E-2</v>
      </c>
      <c r="I31" s="38">
        <v>7.2550555790236726E-2</v>
      </c>
      <c r="J31" s="38">
        <v>0.1360497873919253</v>
      </c>
      <c r="K31" s="38">
        <v>6.4110944760970581E-2</v>
      </c>
      <c r="L31" s="38">
        <v>7.1847593781105154E-2</v>
      </c>
      <c r="M31" s="38">
        <v>8.0959075099729105E-2</v>
      </c>
      <c r="N31" s="42">
        <v>5.4166666666666675E-4</v>
      </c>
      <c r="P31" s="38">
        <v>0.11146561080599381</v>
      </c>
      <c r="Q31" s="41">
        <v>9.638410321505983E-2</v>
      </c>
      <c r="R31" s="41">
        <v>0.10168183343478676</v>
      </c>
      <c r="S31" s="171">
        <v>-8.346653102309004E-2</v>
      </c>
      <c r="Z31" s="19" t="s">
        <v>37</v>
      </c>
      <c r="AA31" s="19">
        <v>0.57246756032796065</v>
      </c>
      <c r="AK31" s="19" t="s">
        <v>37</v>
      </c>
      <c r="AL31" s="19">
        <v>0.56692517744589643</v>
      </c>
      <c r="AM31" s="9"/>
      <c r="AN31" s="9"/>
      <c r="AO31" s="9"/>
      <c r="AP31" s="9"/>
      <c r="AQ31" s="9"/>
      <c r="AR31" s="9"/>
      <c r="AS31" s="9"/>
      <c r="AU31" s="19" t="s">
        <v>37</v>
      </c>
      <c r="AV31" s="19">
        <v>0.58415046161790352</v>
      </c>
      <c r="AW31" s="9"/>
      <c r="AX31" s="9"/>
      <c r="AY31" s="9"/>
      <c r="AZ31" s="9"/>
      <c r="BA31" s="9"/>
      <c r="BB31" s="9"/>
      <c r="BC31" s="9"/>
    </row>
    <row r="32" spans="1:55" x14ac:dyDescent="0.25">
      <c r="A32" s="170">
        <v>43980</v>
      </c>
      <c r="B32" s="38">
        <v>1.3816996850269041E-2</v>
      </c>
      <c r="C32" s="38">
        <v>2.6649994006069939E-2</v>
      </c>
      <c r="D32" s="38">
        <v>-1.0165793973919982E-2</v>
      </c>
      <c r="E32" s="38">
        <v>1.3780655423619418E-2</v>
      </c>
      <c r="F32" s="38">
        <v>2.0818091115441178E-2</v>
      </c>
      <c r="G32" s="38">
        <v>4.606191030353592E-3</v>
      </c>
      <c r="H32" s="38">
        <v>-2.2857633180483209E-3</v>
      </c>
      <c r="I32" s="38">
        <v>4.9345297394729263E-4</v>
      </c>
      <c r="J32" s="38">
        <v>1.70616143953661E-2</v>
      </c>
      <c r="K32" s="38">
        <v>2.3454569800209005E-2</v>
      </c>
      <c r="L32" s="38">
        <v>4.7277742171312122E-2</v>
      </c>
      <c r="M32" s="38">
        <v>6.1271526362909619E-2</v>
      </c>
      <c r="N32" s="42">
        <v>5.0583333333333329E-4</v>
      </c>
      <c r="P32" s="38">
        <v>9.9822756037902929E-2</v>
      </c>
      <c r="Q32" s="41">
        <v>3.3230336702190451E-2</v>
      </c>
      <c r="R32" s="41">
        <v>4.2646238662322838E-2</v>
      </c>
      <c r="S32" s="171">
        <v>0.63326869751018822</v>
      </c>
      <c r="Z32" s="19" t="s">
        <v>20</v>
      </c>
      <c r="AA32" s="19">
        <v>4.396530486097984E-2</v>
      </c>
      <c r="AK32" s="19" t="s">
        <v>20</v>
      </c>
      <c r="AL32" s="19">
        <v>4.4249362731871224E-2</v>
      </c>
      <c r="AM32" s="9"/>
      <c r="AN32" s="9"/>
      <c r="AO32" s="9"/>
      <c r="AP32" s="9"/>
      <c r="AQ32" s="9"/>
      <c r="AR32" s="9"/>
      <c r="AS32" s="9"/>
      <c r="AU32" s="19" t="s">
        <v>20</v>
      </c>
      <c r="AV32" s="19">
        <v>4.3360438375798484E-2</v>
      </c>
      <c r="AW32" s="9"/>
      <c r="AX32" s="9"/>
      <c r="AY32" s="9"/>
      <c r="AZ32" s="9"/>
      <c r="BA32" s="9"/>
      <c r="BB32" s="9"/>
      <c r="BC32" s="9"/>
    </row>
    <row r="33" spans="1:55" ht="15.75" thickBot="1" x14ac:dyDescent="0.3">
      <c r="A33" s="170">
        <v>44012</v>
      </c>
      <c r="B33" s="38">
        <v>2.1395105923164962E-2</v>
      </c>
      <c r="C33" s="38">
        <v>5.3171050412883829E-2</v>
      </c>
      <c r="D33" s="38">
        <v>3.7196128720284494E-2</v>
      </c>
      <c r="E33" s="38">
        <v>3.8346977121246469E-2</v>
      </c>
      <c r="F33" s="38">
        <v>2.5383737328269148E-2</v>
      </c>
      <c r="G33" s="38">
        <v>2.5601278498215363E-2</v>
      </c>
      <c r="H33" s="38">
        <v>2.2371412718625999E-2</v>
      </c>
      <c r="I33" s="38">
        <v>1.897486157939102E-2</v>
      </c>
      <c r="J33" s="38">
        <v>7.8459249038736592E-2</v>
      </c>
      <c r="K33" s="38">
        <v>1.7407014031345369E-2</v>
      </c>
      <c r="L33" s="38">
        <v>4.2058253523248592E-3</v>
      </c>
      <c r="M33" s="38">
        <v>5.4487433487720007E-3</v>
      </c>
      <c r="N33" s="42">
        <v>5.241666666666667E-4</v>
      </c>
      <c r="P33" s="38">
        <v>5.1474363126668157E-2</v>
      </c>
      <c r="Q33" s="41">
        <v>2.1968210874528898E-3</v>
      </c>
      <c r="R33" s="41">
        <v>3.1350104771571796E-2</v>
      </c>
      <c r="S33" s="171">
        <v>0.10120990193151325</v>
      </c>
      <c r="Z33" s="20" t="s">
        <v>38</v>
      </c>
      <c r="AA33" s="20">
        <v>61</v>
      </c>
      <c r="AK33" s="20" t="s">
        <v>38</v>
      </c>
      <c r="AL33" s="20">
        <v>61</v>
      </c>
      <c r="AM33" s="9"/>
      <c r="AN33" s="9"/>
      <c r="AO33" s="9"/>
      <c r="AP33" s="9"/>
      <c r="AQ33" s="9"/>
      <c r="AR33" s="9"/>
      <c r="AS33" s="9"/>
      <c r="AU33" s="20" t="s">
        <v>38</v>
      </c>
      <c r="AV33" s="20">
        <v>61</v>
      </c>
      <c r="AW33" s="9"/>
      <c r="AX33" s="9"/>
      <c r="AY33" s="9"/>
      <c r="AZ33" s="9"/>
      <c r="BA33" s="9"/>
      <c r="BB33" s="9"/>
      <c r="BC33" s="9"/>
    </row>
    <row r="34" spans="1:55" x14ac:dyDescent="0.25">
      <c r="A34" s="170">
        <v>44043</v>
      </c>
      <c r="B34" s="38">
        <v>2.1304197491966719E-3</v>
      </c>
      <c r="C34" s="38">
        <v>5.6209880296133448E-2</v>
      </c>
      <c r="D34" s="38">
        <v>-1.6814097836866687E-2</v>
      </c>
      <c r="E34" s="38">
        <v>1.3318049326802387E-2</v>
      </c>
      <c r="F34" s="38">
        <v>2.1597439236398119E-2</v>
      </c>
      <c r="G34" s="38">
        <v>-9.4313837768703526E-3</v>
      </c>
      <c r="H34" s="38">
        <v>-9.3637611194350955E-3</v>
      </c>
      <c r="I34" s="38">
        <v>-8.9808865904192729E-3</v>
      </c>
      <c r="J34" s="38">
        <v>0.11283161005390144</v>
      </c>
      <c r="K34" s="38">
        <v>2.376037047108109E-2</v>
      </c>
      <c r="L34" s="38">
        <v>3.0032109235954941E-2</v>
      </c>
      <c r="M34" s="38">
        <v>4.1240272029611141E-2</v>
      </c>
      <c r="N34" s="42">
        <v>4.7916666666666664E-4</v>
      </c>
      <c r="P34" s="38">
        <v>0.14608340188800231</v>
      </c>
      <c r="Q34" s="41">
        <v>3.8640883240968496E-2</v>
      </c>
      <c r="R34" s="41">
        <v>5.1437124477785048E-2</v>
      </c>
      <c r="S34" s="171">
        <v>2.1414094503816355E-2</v>
      </c>
      <c r="AK34" s="9"/>
      <c r="AL34" s="9"/>
      <c r="AM34" s="9"/>
      <c r="AN34" s="9"/>
      <c r="AO34" s="9"/>
      <c r="AP34" s="9"/>
      <c r="AQ34" s="9"/>
      <c r="AR34" s="9"/>
      <c r="AS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.75" thickBot="1" x14ac:dyDescent="0.3">
      <c r="A35" s="170">
        <v>44074</v>
      </c>
      <c r="B35" s="38">
        <v>2.8889956948305012E-2</v>
      </c>
      <c r="C35" s="38">
        <v>7.1859800809378413E-2</v>
      </c>
      <c r="D35" s="38">
        <v>-4.8593549062628662E-4</v>
      </c>
      <c r="E35" s="38">
        <v>1.8278635980857778E-2</v>
      </c>
      <c r="F35" s="38">
        <v>7.4438535875758285E-3</v>
      </c>
      <c r="G35" s="38">
        <v>2.472388378652415E-2</v>
      </c>
      <c r="H35" s="38">
        <v>2.2386381798920402E-2</v>
      </c>
      <c r="I35" s="38">
        <v>2.5441599788099459E-2</v>
      </c>
      <c r="J35" s="38">
        <v>8.2465625857176691E-2</v>
      </c>
      <c r="K35" s="38">
        <v>1.0436225425070628E-2</v>
      </c>
      <c r="L35" s="38">
        <v>2.099506456554355E-2</v>
      </c>
      <c r="M35" s="38">
        <v>5.9294663934389279E-2</v>
      </c>
      <c r="N35" s="42">
        <v>6.7500000000000014E-4</v>
      </c>
      <c r="P35" s="38">
        <v>0.17382360903933719</v>
      </c>
      <c r="Q35" s="41">
        <v>4.0572215678982483E-2</v>
      </c>
      <c r="R35" s="41">
        <v>5.9085884200475253E-2</v>
      </c>
      <c r="S35" s="171">
        <v>6.0214004418085998E-2</v>
      </c>
      <c r="Z35" s="168" t="s">
        <v>39</v>
      </c>
      <c r="AK35" s="9" t="s">
        <v>39</v>
      </c>
      <c r="AL35" s="9"/>
      <c r="AM35" s="9"/>
      <c r="AN35" s="9"/>
      <c r="AO35" s="9"/>
      <c r="AP35" s="9"/>
      <c r="AQ35" s="9"/>
      <c r="AR35" s="9"/>
      <c r="AS35" s="9"/>
      <c r="AU35" s="9" t="s">
        <v>39</v>
      </c>
      <c r="AV35" s="9"/>
      <c r="AW35" s="9"/>
      <c r="AX35" s="9"/>
      <c r="AY35" s="9"/>
      <c r="AZ35" s="9"/>
      <c r="BA35" s="9"/>
      <c r="BB35" s="9"/>
      <c r="BC35" s="9"/>
    </row>
    <row r="36" spans="1:55" x14ac:dyDescent="0.25">
      <c r="A36" s="170">
        <v>44104</v>
      </c>
      <c r="B36" s="38">
        <v>5.8107247500358568E-2</v>
      </c>
      <c r="C36" s="38">
        <v>8.5890434723990328E-2</v>
      </c>
      <c r="D36" s="38">
        <v>4.6187025587864881E-2</v>
      </c>
      <c r="E36" s="38">
        <v>6.3797264782994273E-2</v>
      </c>
      <c r="F36" s="38">
        <v>8.827211929521199E-2</v>
      </c>
      <c r="G36" s="38">
        <v>3.7615302369943121E-2</v>
      </c>
      <c r="H36" s="38">
        <v>4.5243348273108192E-2</v>
      </c>
      <c r="I36" s="38">
        <v>4.3649597669010706E-2</v>
      </c>
      <c r="J36" s="38">
        <v>0.12807448368691191</v>
      </c>
      <c r="K36" s="38">
        <v>7.0349766231510305E-2</v>
      </c>
      <c r="L36" s="38">
        <v>5.7382167269901453E-2</v>
      </c>
      <c r="M36" s="38">
        <v>2.9168540234959926E-2</v>
      </c>
      <c r="N36" s="42">
        <v>5.241666666666667E-4</v>
      </c>
      <c r="P36" s="38">
        <v>7.385305970973606E-2</v>
      </c>
      <c r="Q36" s="41">
        <v>-1.1367736753242694E-3</v>
      </c>
      <c r="R36" s="41">
        <v>-3.2916143084070822E-2</v>
      </c>
      <c r="S36" s="171">
        <v>-6.1461042863767475E-2</v>
      </c>
      <c r="Z36" s="21"/>
      <c r="AA36" s="21" t="s">
        <v>44</v>
      </c>
      <c r="AB36" s="21" t="s">
        <v>45</v>
      </c>
      <c r="AC36" s="21" t="s">
        <v>46</v>
      </c>
      <c r="AD36" s="21" t="s">
        <v>47</v>
      </c>
      <c r="AE36" s="21" t="s">
        <v>48</v>
      </c>
      <c r="AK36" s="21"/>
      <c r="AL36" s="21" t="s">
        <v>44</v>
      </c>
      <c r="AM36" s="21" t="s">
        <v>45</v>
      </c>
      <c r="AN36" s="21" t="s">
        <v>46</v>
      </c>
      <c r="AO36" s="21" t="s">
        <v>47</v>
      </c>
      <c r="AP36" s="21" t="s">
        <v>48</v>
      </c>
      <c r="AQ36" s="9"/>
      <c r="AR36" s="9"/>
      <c r="AS36" s="9"/>
      <c r="AU36" s="21"/>
      <c r="AV36" s="21" t="s">
        <v>44</v>
      </c>
      <c r="AW36" s="21" t="s">
        <v>45</v>
      </c>
      <c r="AX36" s="21" t="s">
        <v>46</v>
      </c>
      <c r="AY36" s="21" t="s">
        <v>47</v>
      </c>
      <c r="AZ36" s="21" t="s">
        <v>48</v>
      </c>
      <c r="BA36" s="9"/>
      <c r="BB36" s="9"/>
      <c r="BC36" s="9"/>
    </row>
    <row r="37" spans="1:55" x14ac:dyDescent="0.25">
      <c r="A37" s="170">
        <v>44134</v>
      </c>
      <c r="B37" s="38">
        <v>-1.2978472178695341E-2</v>
      </c>
      <c r="C37" s="38">
        <v>5.8278202236218407E-2</v>
      </c>
      <c r="D37" s="38">
        <v>-3.6137917361220739E-2</v>
      </c>
      <c r="E37" s="38">
        <v>-1.0565130304494259E-2</v>
      </c>
      <c r="F37" s="38">
        <v>4.2994166418234052E-2</v>
      </c>
      <c r="G37" s="38">
        <v>-1.0105731460472512E-2</v>
      </c>
      <c r="H37" s="38">
        <v>-7.4954990975819643E-3</v>
      </c>
      <c r="I37" s="38">
        <v>-9.3703503561296426E-3</v>
      </c>
      <c r="J37" s="38">
        <v>5.7815850738325215E-2</v>
      </c>
      <c r="K37" s="38">
        <v>-3.0059830987932041E-2</v>
      </c>
      <c r="L37" s="38">
        <v>-3.6766124650980697E-2</v>
      </c>
      <c r="M37" s="38">
        <v>-4.4725582833658767E-2</v>
      </c>
      <c r="N37" s="42">
        <v>5.8416666666666664E-4</v>
      </c>
      <c r="P37" s="38">
        <v>5.5736488137451259E-2</v>
      </c>
      <c r="Q37" s="41">
        <v>-5.2565951033021405E-2</v>
      </c>
      <c r="R37" s="41">
        <v>-2.4943501744152233E-2</v>
      </c>
      <c r="S37" s="171">
        <v>-0.11800142735836686</v>
      </c>
      <c r="Z37" s="19" t="s">
        <v>40</v>
      </c>
      <c r="AA37" s="19">
        <v>2</v>
      </c>
      <c r="AB37" s="19">
        <v>0.15915938135176028</v>
      </c>
      <c r="AC37" s="19">
        <v>7.9579690675880138E-2</v>
      </c>
      <c r="AD37" s="19">
        <v>41.170113928695194</v>
      </c>
      <c r="AE37" s="19">
        <v>7.4323930942183571E-12</v>
      </c>
      <c r="AK37" s="19" t="s">
        <v>40</v>
      </c>
      <c r="AL37" s="19">
        <v>2</v>
      </c>
      <c r="AM37" s="19">
        <v>0.15770601325360695</v>
      </c>
      <c r="AN37" s="19">
        <v>7.8853006626803473E-2</v>
      </c>
      <c r="AO37" s="19">
        <v>40.272094422557025</v>
      </c>
      <c r="AP37" s="19">
        <v>1.0798183400505532E-11</v>
      </c>
      <c r="AQ37" s="9"/>
      <c r="AR37" s="9"/>
      <c r="AS37" s="9"/>
      <c r="AU37" s="19" t="s">
        <v>40</v>
      </c>
      <c r="AV37" s="19">
        <v>2</v>
      </c>
      <c r="AW37" s="19">
        <v>0.16222296544365411</v>
      </c>
      <c r="AX37" s="19">
        <v>8.1111482721827055E-2</v>
      </c>
      <c r="AY37" s="19">
        <v>43.141477219664466</v>
      </c>
      <c r="AZ37" s="19">
        <v>3.3279442341675301E-12</v>
      </c>
      <c r="BA37" s="9"/>
      <c r="BB37" s="9"/>
      <c r="BC37" s="9"/>
    </row>
    <row r="38" spans="1:55" x14ac:dyDescent="0.25">
      <c r="A38" s="170">
        <v>44165</v>
      </c>
      <c r="B38" s="38">
        <v>2.7365281701526276E-2</v>
      </c>
      <c r="C38" s="38">
        <v>0.13474657076055938</v>
      </c>
      <c r="D38" s="38">
        <v>7.6934571525050316E-2</v>
      </c>
      <c r="E38" s="38">
        <v>5.8659338851312672E-2</v>
      </c>
      <c r="F38" s="38">
        <v>2.2943868960967138E-2</v>
      </c>
      <c r="G38" s="38">
        <v>3.5434829772025889E-2</v>
      </c>
      <c r="H38" s="38">
        <v>4.063386071089576E-2</v>
      </c>
      <c r="I38" s="38">
        <v>3.8461285901058365E-2</v>
      </c>
      <c r="J38" s="38">
        <v>0.12908281571946159</v>
      </c>
      <c r="K38" s="38">
        <v>4.4517625581884893E-2</v>
      </c>
      <c r="L38" s="38">
        <v>7.1098055078872652E-2</v>
      </c>
      <c r="M38" s="38">
        <v>0.12509917401183107</v>
      </c>
      <c r="N38" s="42">
        <v>7.0583333333333338E-4</v>
      </c>
      <c r="P38" s="38">
        <v>0.18663057998741639</v>
      </c>
      <c r="Q38" s="41">
        <v>0.13990087445795307</v>
      </c>
      <c r="R38" s="41">
        <v>0.11586156217717875</v>
      </c>
      <c r="S38" s="171">
        <v>0.24156314778969662</v>
      </c>
      <c r="Z38" s="19" t="s">
        <v>41</v>
      </c>
      <c r="AA38" s="19">
        <v>58</v>
      </c>
      <c r="AB38" s="19">
        <v>0.11211098582809607</v>
      </c>
      <c r="AC38" s="19">
        <v>1.9329480315188978E-3</v>
      </c>
      <c r="AD38" s="19"/>
      <c r="AE38" s="19"/>
      <c r="AK38" s="19" t="s">
        <v>41</v>
      </c>
      <c r="AL38" s="19">
        <v>58</v>
      </c>
      <c r="AM38" s="19">
        <v>0.11356435392624943</v>
      </c>
      <c r="AN38" s="19">
        <v>1.9580061021767141E-3</v>
      </c>
      <c r="AO38" s="19"/>
      <c r="AP38" s="19"/>
      <c r="AQ38" s="9"/>
      <c r="AR38" s="9"/>
      <c r="AS38" s="9"/>
      <c r="AU38" s="19" t="s">
        <v>41</v>
      </c>
      <c r="AV38" s="19">
        <v>58</v>
      </c>
      <c r="AW38" s="19">
        <v>0.10904740173620225</v>
      </c>
      <c r="AX38" s="19">
        <v>1.8801276161414182E-3</v>
      </c>
      <c r="AY38" s="19"/>
      <c r="AZ38" s="19"/>
      <c r="BA38" s="9"/>
      <c r="BB38" s="9"/>
      <c r="BC38" s="9"/>
    </row>
    <row r="39" spans="1:55" ht="15.75" thickBot="1" x14ac:dyDescent="0.3">
      <c r="A39" s="170">
        <v>44196</v>
      </c>
      <c r="B39" s="38">
        <v>1.1372894257561822E-2</v>
      </c>
      <c r="C39" s="38">
        <v>9.3185692152027794E-2</v>
      </c>
      <c r="D39" s="38">
        <v>1.1896624388916163E-2</v>
      </c>
      <c r="E39" s="38">
        <v>1.4725266356012354E-2</v>
      </c>
      <c r="F39" s="38">
        <v>5.1530282615572777E-2</v>
      </c>
      <c r="G39" s="38">
        <v>3.6296578094531721E-3</v>
      </c>
      <c r="H39" s="38">
        <v>9.3458979752039061E-3</v>
      </c>
      <c r="I39" s="38">
        <v>6.2514487150498559E-3</v>
      </c>
      <c r="J39" s="38">
        <v>0.12282335142743135</v>
      </c>
      <c r="K39" s="38">
        <v>1.1063219661682363E-2</v>
      </c>
      <c r="L39" s="38">
        <v>6.2469512704141326E-2</v>
      </c>
      <c r="M39" s="38">
        <v>8.7253858740122536E-2</v>
      </c>
      <c r="N39" s="42">
        <v>8.0583333333333331E-4</v>
      </c>
      <c r="P39" s="38">
        <v>0.17674944157305622</v>
      </c>
      <c r="Q39" s="41">
        <v>4.7337134474098992E-2</v>
      </c>
      <c r="R39" s="41">
        <v>4.4929313753308192E-2</v>
      </c>
      <c r="S39" s="171">
        <v>6.2827751149947708E-2</v>
      </c>
      <c r="Z39" s="20" t="s">
        <v>42</v>
      </c>
      <c r="AA39" s="20">
        <v>60</v>
      </c>
      <c r="AB39" s="20">
        <v>0.27127036717985636</v>
      </c>
      <c r="AC39" s="20"/>
      <c r="AD39" s="20"/>
      <c r="AE39" s="20"/>
      <c r="AK39" s="20" t="s">
        <v>42</v>
      </c>
      <c r="AL39" s="20">
        <v>60</v>
      </c>
      <c r="AM39" s="20">
        <v>0.27127036717985636</v>
      </c>
      <c r="AN39" s="20"/>
      <c r="AO39" s="20"/>
      <c r="AP39" s="20"/>
      <c r="AQ39" s="9"/>
      <c r="AR39" s="9"/>
      <c r="AS39" s="9"/>
      <c r="AU39" s="20" t="s">
        <v>42</v>
      </c>
      <c r="AV39" s="20">
        <v>60</v>
      </c>
      <c r="AW39" s="20">
        <v>0.27127036717985636</v>
      </c>
      <c r="AX39" s="20"/>
      <c r="AY39" s="20"/>
      <c r="AZ39" s="20"/>
      <c r="BA39" s="9"/>
      <c r="BB39" s="9"/>
      <c r="BC39" s="9"/>
    </row>
    <row r="40" spans="1:55" ht="15.75" thickBot="1" x14ac:dyDescent="0.3">
      <c r="A40" s="170">
        <v>44225</v>
      </c>
      <c r="B40" s="38">
        <v>-8.2444072260140569E-3</v>
      </c>
      <c r="C40" s="38">
        <v>4.6359781905190169E-2</v>
      </c>
      <c r="D40" s="38">
        <v>-1.6457280322002082E-2</v>
      </c>
      <c r="E40" s="38">
        <v>5.1762542497982376E-3</v>
      </c>
      <c r="F40" s="38">
        <v>7.5855152469555993E-3</v>
      </c>
      <c r="G40" s="38">
        <v>-4.9779461324781591E-3</v>
      </c>
      <c r="H40" s="38">
        <v>-8.8784534875561375E-3</v>
      </c>
      <c r="I40" s="38">
        <v>-9.7245582661355783E-3</v>
      </c>
      <c r="J40" s="38">
        <v>6.1467275999911739E-2</v>
      </c>
      <c r="K40" s="38">
        <v>-2.1403775961776035E-3</v>
      </c>
      <c r="L40" s="38">
        <v>-1.3545899343838761E-3</v>
      </c>
      <c r="M40" s="38">
        <v>-1.2185784092429791E-2</v>
      </c>
      <c r="N40" s="42">
        <v>8.7916666666666655E-4</v>
      </c>
      <c r="P40" s="38">
        <v>6.0422326741595297E-2</v>
      </c>
      <c r="Q40" s="41">
        <v>-1.1860432623191721E-2</v>
      </c>
      <c r="R40" s="41">
        <v>-5.1951003861773499E-3</v>
      </c>
      <c r="S40" s="171">
        <v>7.7681883479251493E-2</v>
      </c>
      <c r="AK40" s="9"/>
      <c r="AL40" s="9"/>
      <c r="AM40" s="9"/>
      <c r="AN40" s="9"/>
      <c r="AO40" s="9"/>
      <c r="AP40" s="9"/>
      <c r="AQ40" s="9"/>
      <c r="AR40" s="9"/>
      <c r="AS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x14ac:dyDescent="0.25">
      <c r="A41" s="170">
        <v>44253</v>
      </c>
      <c r="B41" s="38">
        <v>2.761158026280772E-2</v>
      </c>
      <c r="C41" s="38">
        <v>5.5517379731483806E-3</v>
      </c>
      <c r="D41" s="38">
        <v>3.6751037163865401E-2</v>
      </c>
      <c r="E41" s="38">
        <v>1.6638306999360891E-2</v>
      </c>
      <c r="F41" s="38">
        <v>1.8459623005904133E-2</v>
      </c>
      <c r="G41" s="38">
        <v>2.699139306875217E-2</v>
      </c>
      <c r="H41" s="38">
        <v>2.2709411628735351E-2</v>
      </c>
      <c r="I41" s="38">
        <v>2.4895562958508463E-2</v>
      </c>
      <c r="J41" s="38">
        <v>-7.2822436339209637E-2</v>
      </c>
      <c r="K41" s="38">
        <v>1.6566864960265507E-2</v>
      </c>
      <c r="L41" s="38">
        <v>3.5478852736346533E-3</v>
      </c>
      <c r="M41" s="38">
        <v>5.6675992905177459E-3</v>
      </c>
      <c r="N41" s="42">
        <v>1.2225000000000001E-3</v>
      </c>
      <c r="P41" s="38">
        <v>-0.14485917102475879</v>
      </c>
      <c r="Q41" s="41">
        <v>3.8965538183263655E-2</v>
      </c>
      <c r="R41" s="41">
        <v>2.1967885574325378E-2</v>
      </c>
      <c r="S41" s="171">
        <v>0.19681295556985953</v>
      </c>
      <c r="Z41" s="21"/>
      <c r="AA41" s="21" t="s">
        <v>49</v>
      </c>
      <c r="AB41" s="21" t="s">
        <v>20</v>
      </c>
      <c r="AC41" s="21" t="s">
        <v>50</v>
      </c>
      <c r="AD41" s="21" t="s">
        <v>51</v>
      </c>
      <c r="AE41" s="21" t="s">
        <v>52</v>
      </c>
      <c r="AF41" s="21" t="s">
        <v>53</v>
      </c>
      <c r="AG41" s="21" t="s">
        <v>54</v>
      </c>
      <c r="AH41" s="21" t="s">
        <v>55</v>
      </c>
      <c r="AK41" s="21"/>
      <c r="AL41" s="21" t="s">
        <v>49</v>
      </c>
      <c r="AM41" s="21" t="s">
        <v>20</v>
      </c>
      <c r="AN41" s="21" t="s">
        <v>50</v>
      </c>
      <c r="AO41" s="21" t="s">
        <v>51</v>
      </c>
      <c r="AP41" s="21" t="s">
        <v>52</v>
      </c>
      <c r="AQ41" s="21" t="s">
        <v>53</v>
      </c>
      <c r="AR41" s="21" t="s">
        <v>54</v>
      </c>
      <c r="AS41" s="21" t="s">
        <v>55</v>
      </c>
      <c r="AU41" s="21"/>
      <c r="AV41" s="21" t="s">
        <v>49</v>
      </c>
      <c r="AW41" s="21" t="s">
        <v>20</v>
      </c>
      <c r="AX41" s="21" t="s">
        <v>50</v>
      </c>
      <c r="AY41" s="21" t="s">
        <v>51</v>
      </c>
      <c r="AZ41" s="21" t="s">
        <v>52</v>
      </c>
      <c r="BA41" s="21" t="s">
        <v>53</v>
      </c>
      <c r="BB41" s="21" t="s">
        <v>54</v>
      </c>
      <c r="BC41" s="21" t="s">
        <v>55</v>
      </c>
    </row>
    <row r="42" spans="1:55" x14ac:dyDescent="0.25">
      <c r="A42" s="170">
        <v>44286</v>
      </c>
      <c r="B42" s="38">
        <v>1.2300133351865077E-2</v>
      </c>
      <c r="C42" s="38">
        <v>2.186745781957751E-2</v>
      </c>
      <c r="D42" s="38">
        <v>-3.9954246583706081E-3</v>
      </c>
      <c r="E42" s="38">
        <v>2.6923569888160359E-2</v>
      </c>
      <c r="F42" s="38">
        <v>-1.0020903943052469E-2</v>
      </c>
      <c r="G42" s="38">
        <v>2.5056821713166137E-2</v>
      </c>
      <c r="H42" s="38">
        <v>2.5628999174357726E-2</v>
      </c>
      <c r="I42" s="38">
        <v>2.7066494680144611E-2</v>
      </c>
      <c r="J42" s="38">
        <v>-4.1686769206858237E-2</v>
      </c>
      <c r="K42" s="38">
        <v>2.2012716264173532E-2</v>
      </c>
      <c r="L42" s="38">
        <v>-1.2287130240769509E-2</v>
      </c>
      <c r="M42" s="38">
        <v>3.7172627872394254E-2</v>
      </c>
      <c r="N42" s="42">
        <v>1.2358333333333334E-3</v>
      </c>
      <c r="P42" s="38">
        <v>-7.1140085112480017E-2</v>
      </c>
      <c r="Q42" s="41">
        <v>4.9220708974998646E-2</v>
      </c>
      <c r="R42" s="41">
        <v>2.5640444702547893E-2</v>
      </c>
      <c r="S42" s="171">
        <v>-7.1266597435842932E-2</v>
      </c>
      <c r="Z42" s="19" t="s">
        <v>43</v>
      </c>
      <c r="AA42" s="19">
        <v>5.8252701232810577E-3</v>
      </c>
      <c r="AB42" s="19">
        <v>5.6962334648943576E-3</v>
      </c>
      <c r="AC42" s="19">
        <v>1.0226529792330226</v>
      </c>
      <c r="AD42" s="19">
        <v>0.31071856258337555</v>
      </c>
      <c r="AE42" s="19">
        <v>-5.5769799971711713E-3</v>
      </c>
      <c r="AF42" s="19">
        <v>1.7227520243733287E-2</v>
      </c>
      <c r="AG42" s="19">
        <v>-5.5769799971711713E-3</v>
      </c>
      <c r="AH42" s="19">
        <v>1.7227520243733287E-2</v>
      </c>
      <c r="AK42" s="19" t="s">
        <v>43</v>
      </c>
      <c r="AL42" s="19">
        <v>5.6668003148434105E-3</v>
      </c>
      <c r="AM42" s="19">
        <v>6.1470116719642438E-3</v>
      </c>
      <c r="AN42" s="19">
        <v>0.92187889290807479</v>
      </c>
      <c r="AO42" s="19">
        <v>0.36041070459131364</v>
      </c>
      <c r="AP42" s="19">
        <v>-6.6377804241722514E-3</v>
      </c>
      <c r="AQ42" s="19">
        <v>1.7971381053859072E-2</v>
      </c>
      <c r="AR42" s="19">
        <v>-6.6377804241722514E-3</v>
      </c>
      <c r="AS42" s="19">
        <v>1.7971381053859072E-2</v>
      </c>
      <c r="AU42" s="19" t="s">
        <v>43</v>
      </c>
      <c r="AV42" s="19">
        <v>9.5046385104493383E-3</v>
      </c>
      <c r="AW42" s="19">
        <v>6.1347607331292062E-3</v>
      </c>
      <c r="AX42" s="19">
        <v>1.5493087544754547</v>
      </c>
      <c r="AY42" s="19">
        <v>0.12674729084166378</v>
      </c>
      <c r="AZ42" s="19">
        <v>-2.7754193101030347E-3</v>
      </c>
      <c r="BA42" s="19">
        <v>2.1784696331001711E-2</v>
      </c>
      <c r="BB42" s="19">
        <v>-2.7754193101030347E-3</v>
      </c>
      <c r="BC42" s="19">
        <v>2.1784696331001711E-2</v>
      </c>
    </row>
    <row r="43" spans="1:55" x14ac:dyDescent="0.25">
      <c r="A43" s="170">
        <v>44316</v>
      </c>
      <c r="B43" s="38">
        <v>1.1319885024069805E-2</v>
      </c>
      <c r="C43" s="38">
        <v>-3.2892026816942768E-2</v>
      </c>
      <c r="D43" s="38">
        <v>1.1052764515428694E-2</v>
      </c>
      <c r="E43" s="38">
        <v>8.7343890409541571E-3</v>
      </c>
      <c r="F43" s="38">
        <v>5.8082998634048028E-3</v>
      </c>
      <c r="G43" s="38">
        <v>1.2353897387502198E-2</v>
      </c>
      <c r="H43" s="38">
        <v>1.4900273343890175E-2</v>
      </c>
      <c r="I43" s="38">
        <v>1.6739098319130591E-2</v>
      </c>
      <c r="J43" s="38">
        <v>-2.0025307799395813E-2</v>
      </c>
      <c r="K43" s="38">
        <v>2.0403079065321204E-2</v>
      </c>
      <c r="L43" s="38">
        <v>1.8807973876100532E-3</v>
      </c>
      <c r="M43" s="38">
        <v>6.8513130911070442E-3</v>
      </c>
      <c r="N43" s="42">
        <v>1.1983333333333332E-3</v>
      </c>
      <c r="P43" s="38">
        <v>-3.7334255337673337E-2</v>
      </c>
      <c r="Q43" s="41">
        <v>1.7528632952462393E-2</v>
      </c>
      <c r="R43" s="41">
        <v>4.1991020772542E-2</v>
      </c>
      <c r="S43" s="171">
        <v>7.2053317640057568E-2</v>
      </c>
      <c r="Z43" s="19" t="s">
        <v>142</v>
      </c>
      <c r="AA43" s="19">
        <v>0.56068613555829205</v>
      </c>
      <c r="AB43" s="19">
        <v>6.9273114509980943E-2</v>
      </c>
      <c r="AC43" s="19">
        <v>8.0938491003967759</v>
      </c>
      <c r="AD43" s="19">
        <v>4.2644770175785394E-11</v>
      </c>
      <c r="AE43" s="19">
        <v>0.42202093106246819</v>
      </c>
      <c r="AF43" s="19">
        <v>0.69935134005411592</v>
      </c>
      <c r="AG43" s="19">
        <v>0.42202093106246819</v>
      </c>
      <c r="AH43" s="19">
        <v>0.69935134005411592</v>
      </c>
      <c r="AK43" s="19" t="s">
        <v>12</v>
      </c>
      <c r="AL43" s="19">
        <v>0.58256340483636282</v>
      </c>
      <c r="AM43" s="19">
        <v>6.5592283971998039E-2</v>
      </c>
      <c r="AN43" s="19">
        <v>8.8815843809473787</v>
      </c>
      <c r="AO43" s="19">
        <v>2.0805701913951988E-12</v>
      </c>
      <c r="AP43" s="19">
        <v>0.4512661831845951</v>
      </c>
      <c r="AQ43" s="19">
        <v>0.71386062648813053</v>
      </c>
      <c r="AR43" s="19">
        <v>0.4512661831845951</v>
      </c>
      <c r="AS43" s="19">
        <v>0.71386062648813053</v>
      </c>
      <c r="AU43" s="19" t="s">
        <v>12</v>
      </c>
      <c r="AV43" s="19">
        <v>0.54062381025349482</v>
      </c>
      <c r="AW43" s="19">
        <v>6.9136472260721324E-2</v>
      </c>
      <c r="AX43" s="19">
        <v>7.8196614981271004</v>
      </c>
      <c r="AY43" s="19">
        <v>1.2290690602814449E-10</v>
      </c>
      <c r="AZ43" s="19">
        <v>0.40223212493708688</v>
      </c>
      <c r="BA43" s="19">
        <v>0.67901549556990282</v>
      </c>
      <c r="BB43" s="19">
        <v>0.40223212493708688</v>
      </c>
      <c r="BC43" s="19">
        <v>0.67901549556990282</v>
      </c>
    </row>
    <row r="44" spans="1:55" ht="15.75" thickBot="1" x14ac:dyDescent="0.3">
      <c r="A44" s="170">
        <v>44347</v>
      </c>
      <c r="B44" s="38">
        <v>2.1999467605425899E-2</v>
      </c>
      <c r="C44" s="38">
        <v>1.2635481184287582E-2</v>
      </c>
      <c r="D44" s="38">
        <v>4.6157493223571176E-2</v>
      </c>
      <c r="E44" s="38">
        <v>2.6495652331430922E-2</v>
      </c>
      <c r="F44" s="38">
        <v>1.6168261837956263E-2</v>
      </c>
      <c r="G44" s="38">
        <v>2.5516019635918551E-2</v>
      </c>
      <c r="H44" s="38">
        <v>1.5715727945872598E-2</v>
      </c>
      <c r="I44" s="38">
        <v>1.2700882791979905E-2</v>
      </c>
      <c r="J44" s="38">
        <v>-7.1642262348061122E-3</v>
      </c>
      <c r="K44" s="38">
        <v>3.5330678968448152E-2</v>
      </c>
      <c r="L44" s="38">
        <v>1.6654539709264799E-2</v>
      </c>
      <c r="M44" s="38">
        <v>5.5690467271082835E-3</v>
      </c>
      <c r="N44" s="42">
        <v>1.2333333333333335E-3</v>
      </c>
      <c r="P44" s="38">
        <v>-1.6077134934768905E-2</v>
      </c>
      <c r="Q44" s="41">
        <v>2.3535511188491121E-2</v>
      </c>
      <c r="R44" s="41">
        <v>1.473850482918012E-2</v>
      </c>
      <c r="S44" s="171">
        <v>4.219255534438273E-2</v>
      </c>
      <c r="Z44" s="20" t="s">
        <v>222</v>
      </c>
      <c r="AA44" s="20">
        <v>3.2060784053450121E-2</v>
      </c>
      <c r="AB44" s="20">
        <v>3.6973645543660803E-2</v>
      </c>
      <c r="AC44" s="20">
        <v>0.86712531539771309</v>
      </c>
      <c r="AD44" s="20">
        <v>0.38944671435385525</v>
      </c>
      <c r="AE44" s="20">
        <v>-4.1950008683884273E-2</v>
      </c>
      <c r="AF44" s="20">
        <v>0.10607157679078452</v>
      </c>
      <c r="AG44" s="20">
        <v>-4.1950008683884273E-2</v>
      </c>
      <c r="AH44" s="20">
        <v>0.10607157679078452</v>
      </c>
      <c r="AK44" s="20" t="s">
        <v>223</v>
      </c>
      <c r="AL44" s="20">
        <v>2.2488699696613672E-4</v>
      </c>
      <c r="AM44" s="20">
        <v>5.9759473872005753E-2</v>
      </c>
      <c r="AN44" s="20">
        <v>3.7632024245696171E-3</v>
      </c>
      <c r="AO44" s="20">
        <v>0.99701031981962629</v>
      </c>
      <c r="AP44" s="20">
        <v>-0.11939669669594813</v>
      </c>
      <c r="AQ44" s="20">
        <v>0.11984647068988041</v>
      </c>
      <c r="AR44" s="20">
        <v>-0.11939669669594813</v>
      </c>
      <c r="AS44" s="20">
        <v>0.11984647068988041</v>
      </c>
      <c r="AU44" s="20" t="s">
        <v>224</v>
      </c>
      <c r="AV44" s="20">
        <v>8.2275094564269777E-2</v>
      </c>
      <c r="AW44" s="20">
        <v>5.3080862927983814E-2</v>
      </c>
      <c r="AX44" s="20">
        <v>1.5499954225667834</v>
      </c>
      <c r="AY44" s="20">
        <v>0.12658245575613009</v>
      </c>
      <c r="AZ44" s="20">
        <v>-2.3977796832192061E-2</v>
      </c>
      <c r="BA44" s="20">
        <v>0.18852798596073161</v>
      </c>
      <c r="BB44" s="20">
        <v>-2.3977796832192061E-2</v>
      </c>
      <c r="BC44" s="20">
        <v>0.18852798596073161</v>
      </c>
    </row>
    <row r="45" spans="1:55" x14ac:dyDescent="0.25">
      <c r="A45" s="170">
        <v>44377</v>
      </c>
      <c r="B45" s="38">
        <v>2.1958387028545918E-2</v>
      </c>
      <c r="C45" s="38">
        <v>5.2454653394699388E-2</v>
      </c>
      <c r="D45" s="38">
        <v>4.6115519293456718E-3</v>
      </c>
      <c r="E45" s="38">
        <v>2.5323101865612228E-2</v>
      </c>
      <c r="F45" s="38">
        <v>5.5375545293062822E-2</v>
      </c>
      <c r="G45" s="38">
        <v>4.0593517248736839E-2</v>
      </c>
      <c r="H45" s="38">
        <v>4.649084905480038E-2</v>
      </c>
      <c r="I45" s="38">
        <v>4.7210630309433448E-2</v>
      </c>
      <c r="J45" s="38">
        <v>7.0925681374457081E-2</v>
      </c>
      <c r="K45" s="38">
        <v>2.7115913942139327E-2</v>
      </c>
      <c r="L45" s="38">
        <v>1.9236697037950834E-2</v>
      </c>
      <c r="M45" s="38">
        <v>-4.2182035015368687E-3</v>
      </c>
      <c r="N45" s="42">
        <v>1.1466666666666667E-3</v>
      </c>
      <c r="P45" s="38">
        <v>2.8737850315755358E-2</v>
      </c>
      <c r="Q45" s="41">
        <v>1.1777426894623896E-2</v>
      </c>
      <c r="R45" s="41">
        <v>1.2269653685404301E-2</v>
      </c>
      <c r="S45" s="171">
        <v>0.10442521712383564</v>
      </c>
      <c r="AK45" s="9"/>
      <c r="AL45" s="9"/>
      <c r="AM45" s="9"/>
      <c r="AN45" s="9"/>
      <c r="AO45" s="9"/>
      <c r="AP45" s="9"/>
      <c r="AQ45" s="9"/>
      <c r="AR45" s="9"/>
      <c r="AS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x14ac:dyDescent="0.25">
      <c r="A46" s="170">
        <v>44407</v>
      </c>
      <c r="B46" s="38">
        <v>2.6482182951373452E-2</v>
      </c>
      <c r="C46" s="38">
        <v>1.3112307766806464E-2</v>
      </c>
      <c r="D46" s="38">
        <v>2.9769754308726189E-2</v>
      </c>
      <c r="E46" s="38">
        <v>6.1490156748389591E-2</v>
      </c>
      <c r="F46" s="38">
        <v>5.1529830735237182E-2</v>
      </c>
      <c r="G46" s="38">
        <v>4.5534368062987537E-2</v>
      </c>
      <c r="H46" s="38">
        <v>4.3674272508059234E-2</v>
      </c>
      <c r="I46" s="38">
        <v>4.6244342354481834E-2</v>
      </c>
      <c r="J46" s="38">
        <v>4.1723094199137091E-2</v>
      </c>
      <c r="K46" s="38">
        <v>6.8003548899138774E-2</v>
      </c>
      <c r="L46" s="38">
        <v>5.9306302599757534E-2</v>
      </c>
      <c r="M46" s="38">
        <v>1.9616519118048507E-2</v>
      </c>
      <c r="N46" s="42">
        <v>1.0016666666666665E-3</v>
      </c>
      <c r="P46" s="38">
        <v>-3.1353827444775953E-2</v>
      </c>
      <c r="Q46" s="41">
        <v>1.5703499336170549E-2</v>
      </c>
      <c r="R46" s="41">
        <v>6.1527673757967123E-3</v>
      </c>
      <c r="S46" s="171">
        <v>4.2019716181335683E-3</v>
      </c>
      <c r="AK46" s="9"/>
      <c r="AL46" s="9"/>
      <c r="AM46" s="9"/>
      <c r="AN46" s="9"/>
      <c r="AO46" s="9"/>
      <c r="AP46" s="9"/>
      <c r="AQ46" s="9"/>
      <c r="AR46" s="9"/>
      <c r="AS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x14ac:dyDescent="0.25">
      <c r="A47" s="170">
        <v>44439</v>
      </c>
      <c r="B47" s="38">
        <v>-2.6358468053366835E-3</v>
      </c>
      <c r="C47" s="38">
        <v>9.5021028649013781E-3</v>
      </c>
      <c r="D47" s="38">
        <v>4.333077328900637E-4</v>
      </c>
      <c r="E47" s="38">
        <v>1.630821863090965E-2</v>
      </c>
      <c r="F47" s="38">
        <v>2.4419503364505036E-2</v>
      </c>
      <c r="G47" s="38">
        <v>9.6835191281661459E-3</v>
      </c>
      <c r="H47" s="38">
        <v>1.188066070196855E-2</v>
      </c>
      <c r="I47" s="38">
        <v>1.5200262622196242E-2</v>
      </c>
      <c r="J47" s="38">
        <v>1.5685492820298165E-2</v>
      </c>
      <c r="K47" s="38">
        <v>-3.819170976700717E-3</v>
      </c>
      <c r="L47" s="38">
        <v>-9.3263377691525234E-3</v>
      </c>
      <c r="M47" s="38">
        <v>1.730745958377258E-2</v>
      </c>
      <c r="N47" s="42">
        <v>1.0791666666666666E-3</v>
      </c>
      <c r="P47" s="38">
        <v>2.7140021665777846E-2</v>
      </c>
      <c r="Q47" s="41">
        <v>2.2044828597206734E-3</v>
      </c>
      <c r="R47" s="41">
        <v>2.3945892185887344E-2</v>
      </c>
      <c r="S47" s="171">
        <v>-7.4680402866209319E-2</v>
      </c>
      <c r="AK47" s="9"/>
      <c r="AL47" s="9"/>
      <c r="AM47" s="9"/>
      <c r="AN47" s="9"/>
      <c r="AO47" s="9"/>
      <c r="AP47" s="9"/>
      <c r="AQ47" s="9"/>
      <c r="AR47" s="9"/>
      <c r="AS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x14ac:dyDescent="0.25">
      <c r="A48" s="170">
        <v>44469</v>
      </c>
      <c r="B48" s="38">
        <v>-4.0828661243919102E-2</v>
      </c>
      <c r="C48" s="38">
        <v>-5.6341814269446934E-2</v>
      </c>
      <c r="D48" s="38">
        <v>-3.7161894106579267E-2</v>
      </c>
      <c r="E48" s="38">
        <v>-3.4745943663155442E-2</v>
      </c>
      <c r="F48" s="38">
        <v>-6.22448278085811E-2</v>
      </c>
      <c r="G48" s="38">
        <v>-4.6547618812697061E-2</v>
      </c>
      <c r="H48" s="38">
        <v>-4.5695523864505018E-2</v>
      </c>
      <c r="I48" s="38">
        <v>-4.3907457888920441E-2</v>
      </c>
      <c r="J48" s="38">
        <v>-5.1082430295397212E-2</v>
      </c>
      <c r="K48" s="38">
        <v>-6.1937127442287715E-2</v>
      </c>
      <c r="L48" s="38">
        <v>-6.3779540402034526E-2</v>
      </c>
      <c r="M48" s="38">
        <v>-2.9763118485401162E-2</v>
      </c>
      <c r="N48" s="42">
        <v>1.3341666666666667E-3</v>
      </c>
      <c r="P48" s="38">
        <v>-7.4296002548643922E-2</v>
      </c>
      <c r="Q48" s="41">
        <v>3.8286895287781581E-3</v>
      </c>
      <c r="R48" s="41">
        <v>-4.3074721386598847E-2</v>
      </c>
      <c r="S48" s="171">
        <v>9.1446941433232579E-2</v>
      </c>
      <c r="Y48" s="9" t="s">
        <v>269</v>
      </c>
      <c r="Z48" s="52" t="s">
        <v>244</v>
      </c>
      <c r="AJ48" s="168" t="s">
        <v>269</v>
      </c>
      <c r="AK48" s="9" t="s">
        <v>272</v>
      </c>
      <c r="AL48" s="9"/>
      <c r="AM48" s="9"/>
      <c r="AN48" s="9"/>
      <c r="AO48" s="9"/>
      <c r="AP48" s="9"/>
      <c r="AQ48" s="9"/>
      <c r="AR48" s="9"/>
      <c r="AS48" s="9"/>
      <c r="AT48" s="168" t="s">
        <v>269</v>
      </c>
      <c r="AU48" s="9" t="s">
        <v>272</v>
      </c>
      <c r="AV48" s="9"/>
      <c r="AW48" s="9"/>
      <c r="AX48" s="9"/>
      <c r="AY48" s="9"/>
      <c r="AZ48" s="9"/>
      <c r="BA48" s="9"/>
      <c r="BB48" s="9"/>
      <c r="BC48" s="9"/>
    </row>
    <row r="49" spans="1:55" ht="15.75" thickBot="1" x14ac:dyDescent="0.3">
      <c r="A49" s="170">
        <v>44498</v>
      </c>
      <c r="B49" s="38">
        <v>1.5227671505267382E-2</v>
      </c>
      <c r="C49" s="38">
        <v>6.2965528787960537E-2</v>
      </c>
      <c r="D49" s="38">
        <v>4.769396695764351E-4</v>
      </c>
      <c r="E49" s="38">
        <v>-6.9550895556561151E-3</v>
      </c>
      <c r="F49" s="38">
        <v>2.3160627077781656E-2</v>
      </c>
      <c r="G49" s="38">
        <v>2.8424388898761609E-2</v>
      </c>
      <c r="H49" s="38">
        <v>1.8570956596425797E-2</v>
      </c>
      <c r="I49" s="38">
        <v>2.3435720325728403E-2</v>
      </c>
      <c r="J49" s="38">
        <v>7.1382592217056076E-2</v>
      </c>
      <c r="K49" s="38">
        <v>2.2654376774496977E-2</v>
      </c>
      <c r="L49" s="38">
        <v>2.2470545562801772E-2</v>
      </c>
      <c r="M49" s="38">
        <v>2.4932263793593794E-2</v>
      </c>
      <c r="N49" s="42">
        <v>1.4183333333333333E-3</v>
      </c>
      <c r="P49" s="38">
        <v>0.15108446650443258</v>
      </c>
      <c r="Q49" s="41">
        <v>2.9310931661878727E-2</v>
      </c>
      <c r="R49" s="41">
        <v>4.8609100223526165E-2</v>
      </c>
      <c r="S49" s="171">
        <v>0.10579936587731269</v>
      </c>
      <c r="AK49" s="9"/>
      <c r="AL49" s="9"/>
      <c r="AM49" s="9"/>
      <c r="AN49" s="9"/>
      <c r="AO49" s="9"/>
      <c r="AP49" s="9"/>
      <c r="AQ49" s="9"/>
      <c r="AR49" s="9"/>
      <c r="AS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x14ac:dyDescent="0.25">
      <c r="A50" s="170">
        <v>44530</v>
      </c>
      <c r="B50" s="38">
        <v>6.8134425816378921E-2</v>
      </c>
      <c r="C50" s="38">
        <v>2.6675013609084041E-2</v>
      </c>
      <c r="D50" s="38">
        <v>1.3537138735816082E-2</v>
      </c>
      <c r="E50" s="38">
        <v>8.9399961789569077E-2</v>
      </c>
      <c r="F50" s="38">
        <v>2.8159795363245334E-2</v>
      </c>
      <c r="G50" s="38">
        <v>4.5900294449032555E-2</v>
      </c>
      <c r="H50" s="38">
        <v>5.0952267879547319E-2</v>
      </c>
      <c r="I50" s="38">
        <v>4.851621616267375E-2</v>
      </c>
      <c r="J50" s="38">
        <v>1.5421155546442083E-2</v>
      </c>
      <c r="K50" s="38">
        <v>3.3264818529697933E-2</v>
      </c>
      <c r="L50" s="38">
        <v>2.3004721152972696E-3</v>
      </c>
      <c r="M50" s="38">
        <v>-2.1841449222419467E-2</v>
      </c>
      <c r="N50" s="42">
        <v>1.2416666666666667E-3</v>
      </c>
      <c r="P50" s="38">
        <v>-7.5275930859485904E-2</v>
      </c>
      <c r="Q50" s="41">
        <v>-1.660658503387619E-2</v>
      </c>
      <c r="R50" s="41">
        <v>-2.5305465389117029E-2</v>
      </c>
      <c r="S50" s="171">
        <v>-0.23330630151987855</v>
      </c>
      <c r="Z50" s="18" t="s">
        <v>34</v>
      </c>
      <c r="AA50" s="18"/>
      <c r="AK50" s="18" t="s">
        <v>34</v>
      </c>
      <c r="AL50" s="18"/>
      <c r="AM50" s="9"/>
      <c r="AN50" s="9"/>
      <c r="AO50" s="9"/>
      <c r="AP50" s="9"/>
      <c r="AQ50" s="9"/>
      <c r="AR50" s="9"/>
      <c r="AS50" s="9"/>
      <c r="AU50" s="18" t="s">
        <v>34</v>
      </c>
      <c r="AV50" s="18"/>
      <c r="AW50" s="9"/>
      <c r="AX50" s="9"/>
      <c r="AY50" s="9"/>
      <c r="AZ50" s="9"/>
      <c r="BA50" s="9"/>
      <c r="BB50" s="9"/>
      <c r="BC50" s="9"/>
    </row>
    <row r="51" spans="1:55" x14ac:dyDescent="0.25">
      <c r="A51" s="170">
        <v>44561</v>
      </c>
      <c r="B51" s="38">
        <v>2.2030897597128327E-2</v>
      </c>
      <c r="C51" s="38">
        <v>-3.2716804163701145E-2</v>
      </c>
      <c r="D51" s="38">
        <v>2.9552508669723261E-2</v>
      </c>
      <c r="E51" s="38">
        <v>-7.2744490218834244E-3</v>
      </c>
      <c r="F51" s="38">
        <v>-1.5942195920895741E-2</v>
      </c>
      <c r="G51" s="38">
        <v>1.0850875867370194E-2</v>
      </c>
      <c r="H51" s="38">
        <v>7.9923276880399501E-3</v>
      </c>
      <c r="I51" s="38">
        <v>7.0118953916311318E-3</v>
      </c>
      <c r="J51" s="38">
        <v>-9.6199193497372035E-2</v>
      </c>
      <c r="K51" s="38">
        <v>1.9729659572607104E-2</v>
      </c>
      <c r="L51" s="38">
        <v>1.1573648931829314E-2</v>
      </c>
      <c r="M51" s="38">
        <v>1.1912061293217084E-2</v>
      </c>
      <c r="N51" s="42">
        <v>1.4316666666666668E-3</v>
      </c>
      <c r="P51" s="38">
        <v>-9.523456631171999E-2</v>
      </c>
      <c r="Q51" s="41">
        <v>1.374180758707276E-2</v>
      </c>
      <c r="R51" s="41">
        <v>3.8097694106693579E-2</v>
      </c>
      <c r="S51" s="171">
        <v>0.12790589834484553</v>
      </c>
      <c r="Z51" s="19" t="s">
        <v>35</v>
      </c>
      <c r="AA51" s="19">
        <v>0.69756001535086221</v>
      </c>
      <c r="AK51" s="19" t="s">
        <v>35</v>
      </c>
      <c r="AL51" s="19">
        <v>0.69917150697097963</v>
      </c>
      <c r="AM51" s="9"/>
      <c r="AN51" s="9"/>
      <c r="AO51" s="9"/>
      <c r="AP51" s="9"/>
      <c r="AQ51" s="9"/>
      <c r="AR51" s="9"/>
      <c r="AS51" s="9"/>
      <c r="AU51" s="19" t="s">
        <v>35</v>
      </c>
      <c r="AV51" s="19">
        <v>0.6923939484968169</v>
      </c>
      <c r="AW51" s="9"/>
      <c r="AX51" s="9"/>
      <c r="AY51" s="9"/>
      <c r="AZ51" s="9"/>
      <c r="BA51" s="9"/>
      <c r="BB51" s="9"/>
      <c r="BC51" s="9"/>
    </row>
    <row r="52" spans="1:55" x14ac:dyDescent="0.25">
      <c r="A52" s="170">
        <v>44592</v>
      </c>
      <c r="B52" s="38">
        <v>-3.2623358798936394E-2</v>
      </c>
      <c r="C52" s="38">
        <v>-0.10728953375314682</v>
      </c>
      <c r="D52" s="38">
        <v>-2.1006479324365536E-2</v>
      </c>
      <c r="E52" s="38">
        <v>-0.10342347180670131</v>
      </c>
      <c r="F52" s="38">
        <v>-0.13224276532372634</v>
      </c>
      <c r="G52" s="38">
        <v>-5.9661527428095662E-2</v>
      </c>
      <c r="H52" s="38">
        <v>-5.8393302343009733E-2</v>
      </c>
      <c r="I52" s="38">
        <v>-5.023296152410129E-2</v>
      </c>
      <c r="J52" s="38">
        <v>-0.11689779892873085</v>
      </c>
      <c r="K52" s="38">
        <v>-8.8374816597129147E-2</v>
      </c>
      <c r="L52" s="38">
        <v>-0.1386363648225977</v>
      </c>
      <c r="M52" s="38">
        <v>-5.0164550077164256E-2</v>
      </c>
      <c r="N52" s="42">
        <v>1.6441666666666668E-3</v>
      </c>
      <c r="P52" s="38">
        <v>-0.13121782544800445</v>
      </c>
      <c r="Q52" s="41">
        <v>-3.2911773581785632E-2</v>
      </c>
      <c r="R52" s="41">
        <v>-5.180736299238984E-2</v>
      </c>
      <c r="S52" s="171">
        <v>0.1587557080055676</v>
      </c>
      <c r="Z52" s="19" t="s">
        <v>36</v>
      </c>
      <c r="AA52" s="19">
        <v>0.48658997501629514</v>
      </c>
      <c r="AK52" s="19" t="s">
        <v>36</v>
      </c>
      <c r="AL52" s="19">
        <v>0.48884079616007059</v>
      </c>
      <c r="AM52" s="9"/>
      <c r="AN52" s="9"/>
      <c r="AO52" s="9"/>
      <c r="AP52" s="9"/>
      <c r="AQ52" s="9"/>
      <c r="AR52" s="9"/>
      <c r="AS52" s="9"/>
      <c r="AU52" s="19" t="s">
        <v>36</v>
      </c>
      <c r="AV52" s="19">
        <v>0.47940937991501276</v>
      </c>
      <c r="AW52" s="9"/>
      <c r="AX52" s="9"/>
      <c r="AY52" s="9"/>
      <c r="AZ52" s="9"/>
      <c r="BA52" s="9"/>
      <c r="BB52" s="9"/>
      <c r="BC52" s="9"/>
    </row>
    <row r="53" spans="1:55" x14ac:dyDescent="0.25">
      <c r="A53" s="170">
        <v>44620</v>
      </c>
      <c r="B53" s="38">
        <v>-5.0247124223090939E-2</v>
      </c>
      <c r="C53" s="38">
        <v>2.3471199320011443E-2</v>
      </c>
      <c r="D53" s="38">
        <v>-7.6825127627446033E-2</v>
      </c>
      <c r="E53" s="38">
        <v>-3.533339620827914E-2</v>
      </c>
      <c r="F53" s="38">
        <v>-1.640950136387084E-2</v>
      </c>
      <c r="G53" s="38">
        <v>-4.6243067075275743E-2</v>
      </c>
      <c r="H53" s="38">
        <v>-4.5146450224711511E-2</v>
      </c>
      <c r="I53" s="38">
        <v>-4.300605875743304E-2</v>
      </c>
      <c r="J53" s="38">
        <v>2.309577304957296E-2</v>
      </c>
      <c r="K53" s="38">
        <v>-6.1582955382189851E-2</v>
      </c>
      <c r="L53" s="38">
        <v>-6.1628188359191198E-2</v>
      </c>
      <c r="M53" s="38">
        <v>-1.9488057170510359E-2</v>
      </c>
      <c r="N53" s="42">
        <v>1.7325000000000003E-3</v>
      </c>
      <c r="P53" s="38">
        <v>0.10920013888834701</v>
      </c>
      <c r="Q53" s="41">
        <v>1.3346910650398581E-2</v>
      </c>
      <c r="R53" s="41">
        <v>-2.7591663440214288E-2</v>
      </c>
      <c r="S53" s="171">
        <v>8.2387354196293325E-2</v>
      </c>
      <c r="Z53" s="19" t="s">
        <v>37</v>
      </c>
      <c r="AA53" s="19">
        <v>0.46888618105133983</v>
      </c>
      <c r="AK53" s="19" t="s">
        <v>37</v>
      </c>
      <c r="AL53" s="19">
        <v>0.47121461671731441</v>
      </c>
      <c r="AM53" s="9"/>
      <c r="AN53" s="9"/>
      <c r="AO53" s="9"/>
      <c r="AP53" s="9"/>
      <c r="AQ53" s="9"/>
      <c r="AR53" s="9"/>
      <c r="AS53" s="9"/>
      <c r="AU53" s="19" t="s">
        <v>37</v>
      </c>
      <c r="AV53" s="19">
        <v>0.46145797922242698</v>
      </c>
      <c r="AW53" s="9"/>
      <c r="AX53" s="9"/>
      <c r="AY53" s="9"/>
      <c r="AZ53" s="9"/>
      <c r="BA53" s="9"/>
      <c r="BB53" s="9"/>
      <c r="BC53" s="9"/>
    </row>
    <row r="54" spans="1:55" x14ac:dyDescent="0.25">
      <c r="A54" s="170">
        <v>44651</v>
      </c>
      <c r="B54" s="38">
        <v>8.3082322063827863E-3</v>
      </c>
      <c r="C54" s="38">
        <v>2.6748698826704845E-2</v>
      </c>
      <c r="D54" s="38">
        <v>-1.4749896342428289E-2</v>
      </c>
      <c r="E54" s="38">
        <v>2.9040664440276327E-2</v>
      </c>
      <c r="F54" s="38">
        <v>5.4727045418190654E-3</v>
      </c>
      <c r="G54" s="38">
        <v>1.3785764144200149E-2</v>
      </c>
      <c r="H54" s="38">
        <v>1.169830256604752E-2</v>
      </c>
      <c r="I54" s="38">
        <v>2.1536963533720175E-2</v>
      </c>
      <c r="J54" s="38">
        <v>4.7144651942828929E-2</v>
      </c>
      <c r="K54" s="38">
        <v>2.011547074395913E-2</v>
      </c>
      <c r="L54" s="38">
        <v>2.8606165400740659E-2</v>
      </c>
      <c r="M54" s="38">
        <v>7.0537370283211102E-3</v>
      </c>
      <c r="N54" s="42">
        <v>2.1408333333333336E-3</v>
      </c>
      <c r="P54" s="38">
        <v>3.5981917387870016E-2</v>
      </c>
      <c r="Q54" s="41">
        <v>2.9026843167857086E-2</v>
      </c>
      <c r="R54" s="41">
        <v>1.9864637201584188E-2</v>
      </c>
      <c r="S54" s="171">
        <v>4.6539010249920132E-2</v>
      </c>
      <c r="Z54" s="19" t="s">
        <v>20</v>
      </c>
      <c r="AA54" s="19">
        <v>2.7815707969881691E-2</v>
      </c>
      <c r="AK54" s="19" t="s">
        <v>20</v>
      </c>
      <c r="AL54" s="19">
        <v>2.775466810803669E-2</v>
      </c>
      <c r="AM54" s="9"/>
      <c r="AN54" s="9"/>
      <c r="AO54" s="9"/>
      <c r="AP54" s="9"/>
      <c r="AQ54" s="9"/>
      <c r="AR54" s="9"/>
      <c r="AS54" s="9"/>
      <c r="AU54" s="19" t="s">
        <v>20</v>
      </c>
      <c r="AV54" s="19">
        <v>2.8009548951187069E-2</v>
      </c>
      <c r="AW54" s="9"/>
      <c r="AX54" s="9"/>
      <c r="AY54" s="9"/>
      <c r="AZ54" s="9"/>
      <c r="BA54" s="9"/>
      <c r="BB54" s="9"/>
      <c r="BC54" s="9"/>
    </row>
    <row r="55" spans="1:55" ht="15.75" thickBot="1" x14ac:dyDescent="0.3">
      <c r="A55" s="170">
        <v>44680</v>
      </c>
      <c r="B55" s="38">
        <v>4.4996978816711254E-3</v>
      </c>
      <c r="C55" s="38">
        <v>-5.3910445452838539E-2</v>
      </c>
      <c r="D55" s="38">
        <v>-4.1368791660793061E-3</v>
      </c>
      <c r="E55" s="38">
        <v>8.5273253345717771E-3</v>
      </c>
      <c r="F55" s="38">
        <v>-3.3849272360027959E-2</v>
      </c>
      <c r="G55" s="38">
        <v>-2.0242177574230698E-2</v>
      </c>
      <c r="H55" s="38">
        <v>-2.4718305803357238E-2</v>
      </c>
      <c r="I55" s="38">
        <v>-2.461587965068656E-2</v>
      </c>
      <c r="J55" s="38">
        <v>-4.5271763266565922E-2</v>
      </c>
      <c r="K55" s="38">
        <v>-7.4932752790005368E-3</v>
      </c>
      <c r="L55" s="38">
        <v>1.486893434725123E-2</v>
      </c>
      <c r="M55" s="38">
        <v>-1.9433465869957908E-2</v>
      </c>
      <c r="N55" s="42">
        <v>2.3141666666666671E-3</v>
      </c>
      <c r="P55" s="38">
        <v>-0.12926424820613727</v>
      </c>
      <c r="Q55" s="41">
        <v>-1.7926505613575113E-2</v>
      </c>
      <c r="R55" s="41">
        <v>-8.5334858924844312E-2</v>
      </c>
      <c r="S55" s="171">
        <v>4.3037329041170913E-2</v>
      </c>
      <c r="Z55" s="20" t="s">
        <v>38</v>
      </c>
      <c r="AA55" s="20">
        <v>61</v>
      </c>
      <c r="AK55" s="20" t="s">
        <v>38</v>
      </c>
      <c r="AL55" s="20">
        <v>61</v>
      </c>
      <c r="AM55" s="9"/>
      <c r="AN55" s="9"/>
      <c r="AO55" s="9"/>
      <c r="AP55" s="9"/>
      <c r="AQ55" s="9"/>
      <c r="AR55" s="9"/>
      <c r="AS55" s="9"/>
      <c r="AU55" s="20" t="s">
        <v>38</v>
      </c>
      <c r="AV55" s="20">
        <v>61</v>
      </c>
      <c r="AW55" s="9"/>
      <c r="AX55" s="9"/>
      <c r="AY55" s="9"/>
      <c r="AZ55" s="9"/>
      <c r="BA55" s="9"/>
      <c r="BB55" s="9"/>
      <c r="BC55" s="9"/>
    </row>
    <row r="56" spans="1:55" x14ac:dyDescent="0.25">
      <c r="A56" s="170">
        <v>44712</v>
      </c>
      <c r="B56" s="38">
        <v>1.977514987823259E-2</v>
      </c>
      <c r="C56" s="38">
        <v>2.4778529597511114E-2</v>
      </c>
      <c r="D56" s="38">
        <v>3.1718919972275952E-2</v>
      </c>
      <c r="E56" s="38">
        <v>1.147973987921362E-3</v>
      </c>
      <c r="F56" s="38">
        <v>8.8134227125219074E-3</v>
      </c>
      <c r="G56" s="38">
        <v>3.7666668923196744E-3</v>
      </c>
      <c r="H56" s="38">
        <v>1.9795144067404733E-3</v>
      </c>
      <c r="I56" s="38">
        <v>6.4782114123193811E-3</v>
      </c>
      <c r="J56" s="38">
        <v>6.1025061797678616E-2</v>
      </c>
      <c r="K56" s="38">
        <v>-8.4633163966306903E-3</v>
      </c>
      <c r="L56" s="38">
        <v>-2.865740238875113E-2</v>
      </c>
      <c r="M56" s="38">
        <v>-8.7376280676166908E-3</v>
      </c>
      <c r="N56" s="42">
        <v>2.2841666666666666E-3</v>
      </c>
      <c r="P56" s="38">
        <v>4.8893593358750848E-2</v>
      </c>
      <c r="Q56" s="41">
        <v>1.9451699882819837E-2</v>
      </c>
      <c r="R56" s="41">
        <v>-4.0472389058790318E-4</v>
      </c>
      <c r="S56" s="171">
        <v>9.1054835718949553E-2</v>
      </c>
      <c r="AK56" s="9"/>
      <c r="AL56" s="9"/>
      <c r="AM56" s="9"/>
      <c r="AN56" s="9"/>
      <c r="AO56" s="9"/>
      <c r="AP56" s="9"/>
      <c r="AQ56" s="9"/>
      <c r="AR56" s="9"/>
      <c r="AS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.75" thickBot="1" x14ac:dyDescent="0.3">
      <c r="A57" s="170">
        <v>44742</v>
      </c>
      <c r="B57" s="38">
        <v>-3.4044995658482395E-2</v>
      </c>
      <c r="C57" s="38">
        <v>-7.6457575383458903E-2</v>
      </c>
      <c r="D57" s="38">
        <v>-7.6416190953181085E-2</v>
      </c>
      <c r="E57" s="38">
        <v>-6.8150476178876651E-2</v>
      </c>
      <c r="F57" s="38">
        <v>-5.2413392080679709E-2</v>
      </c>
      <c r="G57" s="38">
        <v>-3.741918000261691E-2</v>
      </c>
      <c r="H57" s="38">
        <v>-3.9796757576632744E-2</v>
      </c>
      <c r="I57" s="38">
        <v>-4.2095026858045892E-2</v>
      </c>
      <c r="J57" s="38">
        <v>-5.2785502001320109E-2</v>
      </c>
      <c r="K57" s="38">
        <v>-7.3660294981964275E-2</v>
      </c>
      <c r="L57" s="38">
        <v>-7.0281146762968871E-2</v>
      </c>
      <c r="M57" s="38">
        <v>-9.5885921202253088E-2</v>
      </c>
      <c r="N57" s="42">
        <v>2.5558333333333336E-3</v>
      </c>
      <c r="P57" s="38">
        <v>-4.7815962062416228E-2</v>
      </c>
      <c r="Q57" s="41">
        <v>-0.10879519115060404</v>
      </c>
      <c r="R57" s="41">
        <v>-9.0168382192016089E-2</v>
      </c>
      <c r="S57" s="171">
        <v>-6.3080324917401814E-2</v>
      </c>
      <c r="Z57" s="168" t="s">
        <v>39</v>
      </c>
      <c r="AK57" s="9" t="s">
        <v>39</v>
      </c>
      <c r="AL57" s="9"/>
      <c r="AM57" s="9"/>
      <c r="AN57" s="9"/>
      <c r="AO57" s="9"/>
      <c r="AP57" s="9"/>
      <c r="AQ57" s="9"/>
      <c r="AR57" s="9"/>
      <c r="AS57" s="9"/>
      <c r="AU57" s="9" t="s">
        <v>39</v>
      </c>
      <c r="AV57" s="9"/>
      <c r="AW57" s="9"/>
      <c r="AX57" s="9"/>
      <c r="AY57" s="9"/>
      <c r="AZ57" s="9"/>
      <c r="BA57" s="9"/>
      <c r="BB57" s="9"/>
      <c r="BC57" s="9"/>
    </row>
    <row r="58" spans="1:55" x14ac:dyDescent="0.25">
      <c r="A58" s="170">
        <v>44771</v>
      </c>
      <c r="B58" s="38">
        <v>2.1162999163171124E-2</v>
      </c>
      <c r="C58" s="38">
        <v>0.11981043314973945</v>
      </c>
      <c r="D58" s="38">
        <v>8.5921695863793533E-3</v>
      </c>
      <c r="E58" s="38">
        <v>6.4743154238914455E-2</v>
      </c>
      <c r="F58" s="38">
        <v>9.1214011106055232E-2</v>
      </c>
      <c r="G58" s="38">
        <v>5.914955833997685E-2</v>
      </c>
      <c r="H58" s="38">
        <v>5.3575150525968354E-2</v>
      </c>
      <c r="I58" s="38">
        <v>5.2227748057358608E-2</v>
      </c>
      <c r="J58" s="38">
        <v>7.5018462967908706E-2</v>
      </c>
      <c r="K58" s="38">
        <v>6.1779732064017392E-2</v>
      </c>
      <c r="L58" s="38">
        <v>7.1134201943047218E-2</v>
      </c>
      <c r="M58" s="38">
        <v>7.8918687873838975E-2</v>
      </c>
      <c r="N58" s="42">
        <v>2.3558333333333335E-3</v>
      </c>
      <c r="P58" s="38">
        <v>0.15949840032172755</v>
      </c>
      <c r="Q58" s="41">
        <v>6.8536300572132391E-2</v>
      </c>
      <c r="R58" s="41">
        <v>6.5476391502106324E-2</v>
      </c>
      <c r="S58" s="171">
        <v>-6.0200923738502915E-2</v>
      </c>
      <c r="Z58" s="21"/>
      <c r="AA58" s="21" t="s">
        <v>44</v>
      </c>
      <c r="AB58" s="21" t="s">
        <v>45</v>
      </c>
      <c r="AC58" s="21" t="s">
        <v>46</v>
      </c>
      <c r="AD58" s="21" t="s">
        <v>47</v>
      </c>
      <c r="AE58" s="21" t="s">
        <v>48</v>
      </c>
      <c r="AK58" s="21"/>
      <c r="AL58" s="21" t="s">
        <v>44</v>
      </c>
      <c r="AM58" s="21" t="s">
        <v>45</v>
      </c>
      <c r="AN58" s="21" t="s">
        <v>46</v>
      </c>
      <c r="AO58" s="21" t="s">
        <v>47</v>
      </c>
      <c r="AP58" s="21" t="s">
        <v>48</v>
      </c>
      <c r="AQ58" s="9"/>
      <c r="AR58" s="9"/>
      <c r="AS58" s="9"/>
      <c r="AU58" s="21"/>
      <c r="AV58" s="21" t="s">
        <v>44</v>
      </c>
      <c r="AW58" s="21" t="s">
        <v>45</v>
      </c>
      <c r="AX58" s="21" t="s">
        <v>46</v>
      </c>
      <c r="AY58" s="21" t="s">
        <v>47</v>
      </c>
      <c r="AZ58" s="21" t="s">
        <v>48</v>
      </c>
      <c r="BA58" s="9"/>
      <c r="BB58" s="9"/>
      <c r="BC58" s="9"/>
    </row>
    <row r="59" spans="1:55" x14ac:dyDescent="0.25">
      <c r="A59" s="170">
        <v>44804</v>
      </c>
      <c r="B59" s="38">
        <v>-2.7878048470117107E-2</v>
      </c>
      <c r="C59" s="38">
        <v>-9.8145044754831684E-3</v>
      </c>
      <c r="D59" s="38">
        <v>-3.8102658300643945E-2</v>
      </c>
      <c r="E59" s="38">
        <v>-8.0726372894459938E-3</v>
      </c>
      <c r="F59" s="38">
        <v>-3.2363476494353179E-2</v>
      </c>
      <c r="G59" s="38">
        <v>-2.1680105821120826E-2</v>
      </c>
      <c r="H59" s="38">
        <v>-2.4683614931270241E-2</v>
      </c>
      <c r="I59" s="38">
        <v>-2.0298556223128143E-2</v>
      </c>
      <c r="J59" s="38">
        <v>3.0753305938827559E-2</v>
      </c>
      <c r="K59" s="38">
        <v>-5.7741983614338771E-2</v>
      </c>
      <c r="L59" s="38">
        <v>-4.1729674809108303E-2</v>
      </c>
      <c r="M59" s="38">
        <v>-3.6645536151706896E-2</v>
      </c>
      <c r="N59" s="42">
        <v>2.7975000000000001E-3</v>
      </c>
      <c r="P59" s="38">
        <v>-3.3265930333829133E-3</v>
      </c>
      <c r="Q59" s="41">
        <v>-1.7127621525841942E-2</v>
      </c>
      <c r="R59" s="41">
        <v>-3.9902286029935452E-2</v>
      </c>
      <c r="S59" s="171">
        <v>-0.11841211777234324</v>
      </c>
      <c r="Z59" s="19" t="s">
        <v>40</v>
      </c>
      <c r="AA59" s="19">
        <v>2</v>
      </c>
      <c r="AB59" s="19">
        <v>4.2531141837685478E-2</v>
      </c>
      <c r="AC59" s="19">
        <v>2.1265570918842739E-2</v>
      </c>
      <c r="AD59" s="19">
        <v>27.485067662869326</v>
      </c>
      <c r="AE59" s="19">
        <v>4.0129707343622282E-9</v>
      </c>
      <c r="AK59" s="19" t="s">
        <v>40</v>
      </c>
      <c r="AL59" s="19">
        <v>2</v>
      </c>
      <c r="AM59" s="19">
        <v>4.2727878306236783E-2</v>
      </c>
      <c r="AN59" s="19">
        <v>2.1363939153118391E-2</v>
      </c>
      <c r="AO59" s="19">
        <v>27.733792098716489</v>
      </c>
      <c r="AP59" s="19">
        <v>3.5328839019357667E-9</v>
      </c>
      <c r="AQ59" s="9"/>
      <c r="AR59" s="9"/>
      <c r="AS59" s="9"/>
      <c r="AU59" s="19" t="s">
        <v>40</v>
      </c>
      <c r="AV59" s="19">
        <v>2</v>
      </c>
      <c r="AW59" s="19">
        <v>4.1903510927859593E-2</v>
      </c>
      <c r="AX59" s="19">
        <v>2.0951755463929796E-2</v>
      </c>
      <c r="AY59" s="19">
        <v>26.705959502815674</v>
      </c>
      <c r="AZ59" s="19">
        <v>6.0033522302930363E-9</v>
      </c>
      <c r="BA59" s="9"/>
      <c r="BB59" s="9"/>
      <c r="BC59" s="9"/>
    </row>
    <row r="60" spans="1:55" x14ac:dyDescent="0.25">
      <c r="A60" s="170">
        <v>44834</v>
      </c>
      <c r="B60" s="38">
        <v>-2.1067792007450376E-2</v>
      </c>
      <c r="C60" s="38">
        <v>-6.0598916354346395E-2</v>
      </c>
      <c r="D60" s="38">
        <v>3.2809167652810352E-3</v>
      </c>
      <c r="E60" s="38">
        <v>-2.0848144655828026E-2</v>
      </c>
      <c r="F60" s="38">
        <v>-4.5945877986773999E-2</v>
      </c>
      <c r="G60" s="38">
        <v>-9.2317597541739984E-3</v>
      </c>
      <c r="H60" s="38">
        <v>-1.1333092553438352E-2</v>
      </c>
      <c r="I60" s="38">
        <v>-8.2959290713000115E-3</v>
      </c>
      <c r="J60" s="38">
        <v>-8.1703119763739687E-2</v>
      </c>
      <c r="K60" s="38">
        <v>-3.671512549595389E-2</v>
      </c>
      <c r="L60" s="38">
        <v>-5.0183553584669145E-2</v>
      </c>
      <c r="M60" s="38">
        <v>-0.16194772309863029</v>
      </c>
      <c r="N60" s="42">
        <v>2.7599999999999999E-3</v>
      </c>
      <c r="P60" s="38">
        <v>-0.15000470376898331</v>
      </c>
      <c r="Q60" s="41">
        <v>-0.13738841021825579</v>
      </c>
      <c r="R60" s="41">
        <v>-0.10292259856991924</v>
      </c>
      <c r="S60" s="171">
        <v>-0.11908871833878766</v>
      </c>
      <c r="Z60" s="19" t="s">
        <v>41</v>
      </c>
      <c r="AA60" s="19">
        <v>58</v>
      </c>
      <c r="AB60" s="19">
        <v>4.4875389372212908E-2</v>
      </c>
      <c r="AC60" s="19">
        <v>7.7371360986573981E-4</v>
      </c>
      <c r="AD60" s="19"/>
      <c r="AE60" s="19"/>
      <c r="AK60" s="19" t="s">
        <v>41</v>
      </c>
      <c r="AL60" s="19">
        <v>58</v>
      </c>
      <c r="AM60" s="19">
        <v>4.4678652903661603E-2</v>
      </c>
      <c r="AN60" s="19">
        <v>7.7032160178726902E-4</v>
      </c>
      <c r="AO60" s="19"/>
      <c r="AP60" s="19"/>
      <c r="AQ60" s="9"/>
      <c r="AR60" s="9"/>
      <c r="AS60" s="9"/>
      <c r="AU60" s="19" t="s">
        <v>41</v>
      </c>
      <c r="AV60" s="19">
        <v>58</v>
      </c>
      <c r="AW60" s="19">
        <v>4.5503020282038793E-2</v>
      </c>
      <c r="AX60" s="19">
        <v>7.8453483244894466E-4</v>
      </c>
      <c r="AY60" s="19"/>
      <c r="AZ60" s="19"/>
      <c r="BA60" s="9"/>
      <c r="BB60" s="9"/>
      <c r="BC60" s="9"/>
    </row>
    <row r="61" spans="1:55" ht="15.75" thickBot="1" x14ac:dyDescent="0.3">
      <c r="A61" s="170">
        <v>44865</v>
      </c>
      <c r="B61" s="38">
        <v>2.6963134722091747E-2</v>
      </c>
      <c r="C61" s="38">
        <v>-5.385477311884785E-3</v>
      </c>
      <c r="D61" s="38">
        <v>2.1113035411360049E-2</v>
      </c>
      <c r="E61" s="38">
        <v>1.1228970679447793E-2</v>
      </c>
      <c r="F61" s="38">
        <v>-1.6964049048786218E-3</v>
      </c>
      <c r="G61" s="38">
        <v>1.2899156721695743E-2</v>
      </c>
      <c r="H61" s="38">
        <v>1.4575362875640374E-2</v>
      </c>
      <c r="I61" s="38">
        <v>1.7619867424471816E-2</v>
      </c>
      <c r="J61" s="38">
        <v>-4.9130987105298354E-2</v>
      </c>
      <c r="K61" s="38">
        <v>2.9387826219967737E-2</v>
      </c>
      <c r="L61" s="38">
        <v>2.668031621718464E-3</v>
      </c>
      <c r="M61" s="38">
        <v>5.1861184732288887E-2</v>
      </c>
      <c r="N61" s="42">
        <v>2.943333333333333E-3</v>
      </c>
      <c r="P61" s="38">
        <v>-1.9899051268823909E-2</v>
      </c>
      <c r="Q61" s="41">
        <v>6.1580487434523302E-2</v>
      </c>
      <c r="R61" s="41">
        <v>5.5894160954272465E-2</v>
      </c>
      <c r="S61" s="171">
        <v>7.9214821335470129E-2</v>
      </c>
      <c r="Z61" s="20" t="s">
        <v>42</v>
      </c>
      <c r="AA61" s="20">
        <v>60</v>
      </c>
      <c r="AB61" s="20">
        <v>8.7406531209898386E-2</v>
      </c>
      <c r="AC61" s="20"/>
      <c r="AD61" s="20"/>
      <c r="AE61" s="20"/>
      <c r="AK61" s="20" t="s">
        <v>42</v>
      </c>
      <c r="AL61" s="20">
        <v>60</v>
      </c>
      <c r="AM61" s="20">
        <v>8.7406531209898386E-2</v>
      </c>
      <c r="AN61" s="20"/>
      <c r="AO61" s="20"/>
      <c r="AP61" s="20"/>
      <c r="AQ61" s="9"/>
      <c r="AR61" s="9"/>
      <c r="AS61" s="9"/>
      <c r="AU61" s="20" t="s">
        <v>42</v>
      </c>
      <c r="AV61" s="20">
        <v>60</v>
      </c>
      <c r="AW61" s="20">
        <v>8.7406531209898386E-2</v>
      </c>
      <c r="AX61" s="20"/>
      <c r="AY61" s="20"/>
      <c r="AZ61" s="20"/>
      <c r="BA61" s="9"/>
      <c r="BB61" s="9"/>
      <c r="BC61" s="9"/>
    </row>
    <row r="62" spans="1:55" ht="15.75" thickBot="1" x14ac:dyDescent="0.3">
      <c r="A62" s="170">
        <v>44895</v>
      </c>
      <c r="B62" s="38">
        <v>3.4088720351467414E-2</v>
      </c>
      <c r="C62" s="38">
        <v>8.0774025357183574E-2</v>
      </c>
      <c r="D62" s="38">
        <v>6.521575771747809E-2</v>
      </c>
      <c r="E62" s="38">
        <v>5.1010448521778742E-3</v>
      </c>
      <c r="F62" s="38">
        <v>2.6892285505002136E-2</v>
      </c>
      <c r="G62" s="38">
        <v>2.7755495378520453E-2</v>
      </c>
      <c r="H62" s="38">
        <v>2.4216753674947016E-2</v>
      </c>
      <c r="I62" s="38">
        <v>2.2669539026886322E-2</v>
      </c>
      <c r="J62" s="38">
        <v>2.6262438844825674E-2</v>
      </c>
      <c r="K62" s="38">
        <v>5.6476642837787853E-2</v>
      </c>
      <c r="L62" s="38">
        <v>4.3404053988342496E-2</v>
      </c>
      <c r="M62" s="38">
        <v>3.7341951045751547E-2</v>
      </c>
      <c r="N62" s="42">
        <v>2.6374999999999997E-3</v>
      </c>
      <c r="P62" s="38">
        <v>0.10207744716001486</v>
      </c>
      <c r="Q62" s="41">
        <v>4.1398727963607974E-2</v>
      </c>
      <c r="R62" s="41">
        <v>7.2490460381174501E-2</v>
      </c>
      <c r="S62" s="171">
        <v>-7.2855301180255197E-2</v>
      </c>
      <c r="AK62" s="9"/>
      <c r="AL62" s="9"/>
      <c r="AM62" s="9"/>
      <c r="AN62" s="9"/>
      <c r="AO62" s="9"/>
      <c r="AP62" s="9"/>
      <c r="AQ62" s="9"/>
      <c r="AR62" s="9"/>
      <c r="AS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x14ac:dyDescent="0.25">
      <c r="A63" s="170">
        <v>44925</v>
      </c>
      <c r="B63" s="38">
        <v>-5.6608281431893073E-2</v>
      </c>
      <c r="C63" s="38">
        <v>-5.7038319777165898E-2</v>
      </c>
      <c r="D63" s="38">
        <v>-1.2418052643264531E-2</v>
      </c>
      <c r="E63" s="38">
        <v>-2.8131428679626855E-2</v>
      </c>
      <c r="F63" s="38">
        <v>-5.2096975451708182E-2</v>
      </c>
      <c r="G63" s="38">
        <v>-5.9742407655847561E-2</v>
      </c>
      <c r="H63" s="38">
        <v>-6.1263648551893007E-2</v>
      </c>
      <c r="I63" s="38">
        <v>-6.0332297668394284E-2</v>
      </c>
      <c r="J63" s="38">
        <v>-7.7812602376154658E-2</v>
      </c>
      <c r="K63" s="38">
        <v>-6.3105046324570422E-3</v>
      </c>
      <c r="L63" s="38">
        <v>1.4502771845350952E-2</v>
      </c>
      <c r="M63" s="38">
        <v>1.8065656294966306E-3</v>
      </c>
      <c r="N63" s="42">
        <v>2.6858333333333335E-3</v>
      </c>
      <c r="P63" s="38">
        <v>-5.1641203431685288E-2</v>
      </c>
      <c r="Q63" s="41">
        <v>-2.1536566365527178E-2</v>
      </c>
      <c r="R63" s="41">
        <v>-4.2418084826223071E-2</v>
      </c>
      <c r="S63" s="171">
        <v>-2.7383636728275473E-3</v>
      </c>
      <c r="Z63" s="21"/>
      <c r="AA63" s="21" t="s">
        <v>49</v>
      </c>
      <c r="AB63" s="21" t="s">
        <v>20</v>
      </c>
      <c r="AC63" s="21" t="s">
        <v>50</v>
      </c>
      <c r="AD63" s="21" t="s">
        <v>51</v>
      </c>
      <c r="AE63" s="21" t="s">
        <v>52</v>
      </c>
      <c r="AF63" s="21" t="s">
        <v>53</v>
      </c>
      <c r="AG63" s="21" t="s">
        <v>54</v>
      </c>
      <c r="AH63" s="21" t="s">
        <v>55</v>
      </c>
      <c r="AK63" s="21"/>
      <c r="AL63" s="21" t="s">
        <v>49</v>
      </c>
      <c r="AM63" s="21" t="s">
        <v>20</v>
      </c>
      <c r="AN63" s="21" t="s">
        <v>50</v>
      </c>
      <c r="AO63" s="21" t="s">
        <v>51</v>
      </c>
      <c r="AP63" s="21" t="s">
        <v>52</v>
      </c>
      <c r="AQ63" s="21" t="s">
        <v>53</v>
      </c>
      <c r="AR63" s="21" t="s">
        <v>54</v>
      </c>
      <c r="AS63" s="21" t="s">
        <v>55</v>
      </c>
      <c r="AU63" s="21"/>
      <c r="AV63" s="21" t="s">
        <v>49</v>
      </c>
      <c r="AW63" s="21" t="s">
        <v>20</v>
      </c>
      <c r="AX63" s="21" t="s">
        <v>50</v>
      </c>
      <c r="AY63" s="21" t="s">
        <v>51</v>
      </c>
      <c r="AZ63" s="21" t="s">
        <v>52</v>
      </c>
      <c r="BA63" s="21" t="s">
        <v>53</v>
      </c>
      <c r="BB63" s="21" t="s">
        <v>54</v>
      </c>
      <c r="BC63" s="21" t="s">
        <v>55</v>
      </c>
    </row>
    <row r="64" spans="1:55" x14ac:dyDescent="0.25">
      <c r="A64" s="170">
        <v>44957</v>
      </c>
      <c r="B64" s="38">
        <v>6.7642795868101624E-2</v>
      </c>
      <c r="C64" s="38">
        <v>0.10896596378453967</v>
      </c>
      <c r="D64" s="38">
        <v>0.1174002132674199</v>
      </c>
      <c r="E64" s="38">
        <v>7.0736027711145094E-2</v>
      </c>
      <c r="F64" s="38">
        <v>9.1879141514000409E-2</v>
      </c>
      <c r="G64" s="38">
        <v>8.4836074020746804E-2</v>
      </c>
      <c r="H64" s="38">
        <v>8.1725893109963865E-2</v>
      </c>
      <c r="I64" s="38">
        <v>7.8776821707607372E-2</v>
      </c>
      <c r="J64" s="38">
        <v>0.12078385212258327</v>
      </c>
      <c r="K64" s="38">
        <v>5.9087430598564541E-2</v>
      </c>
      <c r="L64" s="38">
        <v>4.9059179584611368E-2</v>
      </c>
      <c r="M64" s="38">
        <v>2.7928448400559438E-2</v>
      </c>
      <c r="N64" s="42">
        <v>2.4758333333333334E-3</v>
      </c>
      <c r="P64" s="38">
        <v>3.6857024289259827E-2</v>
      </c>
      <c r="Q64" s="41">
        <v>2.7157076009009923E-2</v>
      </c>
      <c r="R64" s="41">
        <v>6.6983210216747371E-2</v>
      </c>
      <c r="S64" s="171">
        <v>-1.7096582355665038E-2</v>
      </c>
      <c r="Z64" s="19" t="s">
        <v>43</v>
      </c>
      <c r="AA64" s="19">
        <v>1.6934563107310566E-4</v>
      </c>
      <c r="AB64" s="19">
        <v>3.5744745512335395E-3</v>
      </c>
      <c r="AC64" s="19">
        <v>4.7376370609399088E-2</v>
      </c>
      <c r="AD64" s="19">
        <v>0.96237601914198523</v>
      </c>
      <c r="AE64" s="19">
        <v>-6.9857425747632635E-3</v>
      </c>
      <c r="AF64" s="19">
        <v>7.3244338369094749E-3</v>
      </c>
      <c r="AG64" s="19">
        <v>-6.9857425747632635E-3</v>
      </c>
      <c r="AH64" s="19">
        <v>7.3244338369094749E-3</v>
      </c>
      <c r="AK64" s="19" t="s">
        <v>43</v>
      </c>
      <c r="AL64" s="19">
        <v>1.7091189265872491E-3</v>
      </c>
      <c r="AM64" s="19">
        <v>3.8414106764064781E-3</v>
      </c>
      <c r="AN64" s="19">
        <v>0.44491960650926221</v>
      </c>
      <c r="AO64" s="19">
        <v>0.65803387298822336</v>
      </c>
      <c r="AP64" s="19">
        <v>-5.9802999881577723E-3</v>
      </c>
      <c r="AQ64" s="19">
        <v>9.3985378413322714E-3</v>
      </c>
      <c r="AR64" s="19">
        <v>-5.9802999881577723E-3</v>
      </c>
      <c r="AS64" s="19">
        <v>9.3985378413322714E-3</v>
      </c>
      <c r="AU64" s="19" t="s">
        <v>43</v>
      </c>
      <c r="AV64" s="19">
        <v>2.0941296345631762E-4</v>
      </c>
      <c r="AW64" s="19">
        <v>3.9519888754064002E-3</v>
      </c>
      <c r="AX64" s="19">
        <v>5.2989259347240136E-2</v>
      </c>
      <c r="AY64" s="19">
        <v>0.95792255675314464</v>
      </c>
      <c r="AZ64" s="19">
        <v>-7.7013522655921401E-3</v>
      </c>
      <c r="BA64" s="19">
        <v>8.1201781925047747E-3</v>
      </c>
      <c r="BB64" s="19">
        <v>-7.7013522655921401E-3</v>
      </c>
      <c r="BC64" s="19">
        <v>8.1201781925047747E-3</v>
      </c>
    </row>
    <row r="65" spans="2:55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68"/>
      <c r="P65" s="52"/>
      <c r="Q65" s="168"/>
      <c r="R65" s="168"/>
      <c r="S65" s="168"/>
      <c r="Z65" s="19" t="s">
        <v>241</v>
      </c>
      <c r="AA65" s="19">
        <v>0.54787963853451316</v>
      </c>
      <c r="AB65" s="19">
        <v>8.1040503220227697E-2</v>
      </c>
      <c r="AC65" s="19">
        <v>6.760565603173136</v>
      </c>
      <c r="AD65" s="19">
        <v>7.3910073849782955E-9</v>
      </c>
      <c r="AE65" s="19">
        <v>0.38565944631465515</v>
      </c>
      <c r="AF65" s="19">
        <v>0.71009983075437111</v>
      </c>
      <c r="AG65" s="19">
        <v>0.38565944631465515</v>
      </c>
      <c r="AH65" s="19">
        <v>0.71009983075437111</v>
      </c>
      <c r="AK65" s="19" t="s">
        <v>13</v>
      </c>
      <c r="AL65" s="19">
        <v>0.52726808628724697</v>
      </c>
      <c r="AM65" s="19">
        <v>7.1129905552653347E-2</v>
      </c>
      <c r="AN65" s="19">
        <v>7.4127482975067496</v>
      </c>
      <c r="AO65" s="19">
        <v>5.9335665342448418E-10</v>
      </c>
      <c r="AP65" s="19">
        <v>0.38488611069690148</v>
      </c>
      <c r="AQ65" s="19">
        <v>0.66965006187759246</v>
      </c>
      <c r="AR65" s="19">
        <v>0.38488611069690148</v>
      </c>
      <c r="AS65" s="19">
        <v>0.66965006187759246</v>
      </c>
      <c r="AU65" s="19" t="s">
        <v>13</v>
      </c>
      <c r="AV65" s="19">
        <v>0.51059802237807284</v>
      </c>
      <c r="AW65" s="19">
        <v>8.1000627776716488E-2</v>
      </c>
      <c r="AX65" s="19">
        <v>6.3036304334031774</v>
      </c>
      <c r="AY65" s="19">
        <v>4.2819701740278456E-8</v>
      </c>
      <c r="AZ65" s="19">
        <v>0.34845764953067926</v>
      </c>
      <c r="BA65" s="19">
        <v>0.67273839522546641</v>
      </c>
      <c r="BB65" s="19">
        <v>0.34845764953067926</v>
      </c>
      <c r="BC65" s="19">
        <v>0.67273839522546641</v>
      </c>
    </row>
    <row r="66" spans="2:55" ht="15.75" thickBot="1" x14ac:dyDescent="0.3">
      <c r="Z66" s="20" t="s">
        <v>222</v>
      </c>
      <c r="AA66" s="20">
        <v>-2.294041714633685E-2</v>
      </c>
      <c r="AB66" s="20">
        <v>2.5467735659112391E-2</v>
      </c>
      <c r="AC66" s="20">
        <v>-0.90076390981106857</v>
      </c>
      <c r="AD66" s="20">
        <v>0.37143897095811751</v>
      </c>
      <c r="AE66" s="20">
        <v>-7.39196288967712E-2</v>
      </c>
      <c r="AF66" s="20">
        <v>2.80387946040975E-2</v>
      </c>
      <c r="AG66" s="20">
        <v>-7.39196288967712E-2</v>
      </c>
      <c r="AH66" s="20">
        <v>2.80387946040975E-2</v>
      </c>
      <c r="AK66" s="20" t="s">
        <v>223</v>
      </c>
      <c r="AL66" s="20">
        <v>-3.9475578711732004E-2</v>
      </c>
      <c r="AM66" s="20">
        <v>3.8156355682193839E-2</v>
      </c>
      <c r="AN66" s="20">
        <v>-1.0345741359716332</v>
      </c>
      <c r="AO66" s="20">
        <v>0.3051623353554816</v>
      </c>
      <c r="AP66" s="20">
        <v>-0.11585382301204381</v>
      </c>
      <c r="AQ66" s="20">
        <v>3.6902665588579797E-2</v>
      </c>
      <c r="AR66" s="20">
        <v>-0.11585382301204381</v>
      </c>
      <c r="AS66" s="20">
        <v>3.6902665588579797E-2</v>
      </c>
      <c r="AU66" s="20" t="s">
        <v>224</v>
      </c>
      <c r="AV66" s="20">
        <v>-4.9167340881088139E-4</v>
      </c>
      <c r="AW66" s="20">
        <v>3.6616749463757876E-2</v>
      </c>
      <c r="AX66" s="20">
        <v>-1.3427554766911369E-2</v>
      </c>
      <c r="AY66" s="20">
        <v>0.98933276525629754</v>
      </c>
      <c r="AZ66" s="20">
        <v>-7.3788061022980689E-2</v>
      </c>
      <c r="BA66" s="20">
        <v>7.2804714205358917E-2</v>
      </c>
      <c r="BB66" s="20">
        <v>-7.3788061022980689E-2</v>
      </c>
      <c r="BC66" s="20">
        <v>7.2804714205358917E-2</v>
      </c>
    </row>
    <row r="67" spans="2:55" x14ac:dyDescent="0.25">
      <c r="AK67" s="9"/>
      <c r="AL67" s="9"/>
      <c r="AM67" s="9"/>
      <c r="AN67" s="9"/>
      <c r="AO67" s="9"/>
      <c r="AP67" s="9"/>
      <c r="AQ67" s="9"/>
      <c r="AR67" s="9"/>
      <c r="AS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2:55" x14ac:dyDescent="0.25">
      <c r="AK68" s="9"/>
      <c r="AL68" s="9"/>
      <c r="AM68" s="9"/>
      <c r="AN68" s="9"/>
      <c r="AO68" s="9"/>
      <c r="AP68" s="9"/>
      <c r="AQ68" s="9"/>
      <c r="AR68" s="9"/>
      <c r="AS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2:55" x14ac:dyDescent="0.25">
      <c r="AK69" s="9"/>
      <c r="AL69" s="9"/>
      <c r="AM69" s="9"/>
      <c r="AN69" s="9"/>
      <c r="AO69" s="9"/>
      <c r="AP69" s="9"/>
      <c r="AQ69" s="9"/>
      <c r="AR69" s="9"/>
      <c r="AS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2:55" x14ac:dyDescent="0.25">
      <c r="AK70" s="9"/>
      <c r="AL70" s="9"/>
      <c r="AM70" s="9"/>
      <c r="AN70" s="9" t="b">
        <f t="shared" ref="AN70" si="0">ABS(AN66)&gt;1.96</f>
        <v>0</v>
      </c>
      <c r="AO70" s="9"/>
      <c r="AP70" s="9"/>
      <c r="AQ70" s="9"/>
      <c r="AR70" s="9"/>
      <c r="AS70" s="9"/>
      <c r="AU70" s="9"/>
      <c r="AV70" s="9"/>
      <c r="AW70" s="9"/>
      <c r="AX70" s="9" t="b">
        <f t="shared" ref="AX70" si="1">ABS(AX66)&gt;1.96</f>
        <v>0</v>
      </c>
      <c r="AY70" s="9"/>
      <c r="AZ70" s="9"/>
      <c r="BA70" s="9"/>
      <c r="BB70" s="9"/>
      <c r="BC70" s="9"/>
    </row>
    <row r="71" spans="2:55" x14ac:dyDescent="0.25">
      <c r="Y71" s="9" t="s">
        <v>269</v>
      </c>
      <c r="Z71" s="52" t="s">
        <v>245</v>
      </c>
      <c r="AJ71" s="168" t="s">
        <v>269</v>
      </c>
      <c r="AK71" s="9" t="s">
        <v>272</v>
      </c>
      <c r="AL71" s="9"/>
      <c r="AM71" s="9"/>
      <c r="AN71" s="9"/>
      <c r="AO71" s="9"/>
      <c r="AP71" s="9"/>
      <c r="AQ71" s="9"/>
      <c r="AR71" s="9"/>
      <c r="AS71" s="9"/>
      <c r="AT71" s="168" t="s">
        <v>269</v>
      </c>
      <c r="AU71" s="9" t="s">
        <v>272</v>
      </c>
      <c r="AV71" s="9"/>
      <c r="AW71" s="9"/>
      <c r="AX71" s="9"/>
      <c r="AY71" s="9"/>
      <c r="AZ71" s="9"/>
      <c r="BA71" s="9"/>
      <c r="BB71" s="9"/>
      <c r="BC71" s="9"/>
    </row>
    <row r="72" spans="2:55" ht="15.75" thickBot="1" x14ac:dyDescent="0.3">
      <c r="AK72" s="9"/>
      <c r="AL72" s="9"/>
      <c r="AM72" s="9"/>
      <c r="AN72" s="9"/>
      <c r="AO72" s="9"/>
      <c r="AP72" s="9"/>
      <c r="AQ72" s="9"/>
      <c r="AR72" s="9"/>
      <c r="AS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2:55" x14ac:dyDescent="0.25">
      <c r="Z73" s="18" t="s">
        <v>34</v>
      </c>
      <c r="AA73" s="18"/>
      <c r="AK73" s="18" t="s">
        <v>34</v>
      </c>
      <c r="AL73" s="18"/>
      <c r="AM73" s="9"/>
      <c r="AN73" s="9"/>
      <c r="AO73" s="9"/>
      <c r="AP73" s="9"/>
      <c r="AQ73" s="9"/>
      <c r="AR73" s="9"/>
      <c r="AS73" s="9"/>
      <c r="AU73" s="18" t="s">
        <v>34</v>
      </c>
      <c r="AV73" s="18"/>
      <c r="AW73" s="9"/>
      <c r="AX73" s="9"/>
      <c r="AY73" s="9"/>
      <c r="AZ73" s="9"/>
      <c r="BA73" s="9"/>
      <c r="BB73" s="9"/>
      <c r="BC73" s="9"/>
    </row>
    <row r="74" spans="2:55" x14ac:dyDescent="0.25">
      <c r="Z74" s="19" t="s">
        <v>35</v>
      </c>
      <c r="AA74" s="19">
        <v>0.68127489354196746</v>
      </c>
      <c r="AK74" s="19" t="s">
        <v>35</v>
      </c>
      <c r="AL74" s="19">
        <v>0.64644129587112131</v>
      </c>
      <c r="AM74" s="9"/>
      <c r="AN74" s="9"/>
      <c r="AO74" s="9"/>
      <c r="AP74" s="9"/>
      <c r="AQ74" s="9"/>
      <c r="AR74" s="9"/>
      <c r="AS74" s="9"/>
      <c r="AU74" s="19" t="s">
        <v>35</v>
      </c>
      <c r="AV74" s="19">
        <v>0.65492780585280341</v>
      </c>
      <c r="AW74" s="9"/>
      <c r="AX74" s="9"/>
      <c r="AY74" s="9"/>
      <c r="AZ74" s="9"/>
      <c r="BA74" s="9"/>
      <c r="BB74" s="9"/>
      <c r="BC74" s="9"/>
    </row>
    <row r="75" spans="2:55" x14ac:dyDescent="0.25">
      <c r="Z75" s="19" t="s">
        <v>36</v>
      </c>
      <c r="AA75" s="19">
        <v>0.46413548057061904</v>
      </c>
      <c r="AK75" s="19" t="s">
        <v>36</v>
      </c>
      <c r="AL75" s="19">
        <v>0.41788634900753463</v>
      </c>
      <c r="AM75" s="9"/>
      <c r="AN75" s="9"/>
      <c r="AO75" s="9"/>
      <c r="AP75" s="9"/>
      <c r="AQ75" s="9"/>
      <c r="AR75" s="9"/>
      <c r="AS75" s="9"/>
      <c r="AU75" s="19" t="s">
        <v>36</v>
      </c>
      <c r="AV75" s="19">
        <v>0.42893043087916738</v>
      </c>
      <c r="AW75" s="9"/>
      <c r="AX75" s="9"/>
      <c r="AY75" s="9"/>
      <c r="AZ75" s="9"/>
      <c r="BA75" s="9"/>
      <c r="BB75" s="9"/>
      <c r="BC75" s="9"/>
    </row>
    <row r="76" spans="2:55" x14ac:dyDescent="0.25">
      <c r="Z76" s="19" t="s">
        <v>37</v>
      </c>
      <c r="AA76" s="19">
        <v>0.44565739369374385</v>
      </c>
      <c r="AK76" s="19" t="s">
        <v>37</v>
      </c>
      <c r="AL76" s="19">
        <v>0.39781346449055305</v>
      </c>
      <c r="AM76" s="9"/>
      <c r="AN76" s="9"/>
      <c r="AO76" s="9"/>
      <c r="AP76" s="9"/>
      <c r="AQ76" s="9"/>
      <c r="AR76" s="9"/>
      <c r="AS76" s="9"/>
      <c r="AU76" s="19" t="s">
        <v>37</v>
      </c>
      <c r="AV76" s="19">
        <v>0.40923837677155245</v>
      </c>
      <c r="AW76" s="9"/>
      <c r="AX76" s="9"/>
      <c r="AY76" s="9"/>
      <c r="AZ76" s="9"/>
      <c r="BA76" s="9"/>
      <c r="BB76" s="9"/>
      <c r="BC76" s="9"/>
    </row>
    <row r="77" spans="2:55" x14ac:dyDescent="0.25">
      <c r="Z77" s="19" t="s">
        <v>20</v>
      </c>
      <c r="AA77" s="19">
        <v>3.0234467968000753E-2</v>
      </c>
      <c r="AK77" s="19" t="s">
        <v>20</v>
      </c>
      <c r="AL77" s="19">
        <v>3.1512199804161166E-2</v>
      </c>
      <c r="AM77" s="9"/>
      <c r="AN77" s="9"/>
      <c r="AO77" s="9"/>
      <c r="AP77" s="9"/>
      <c r="AQ77" s="9"/>
      <c r="AR77" s="9"/>
      <c r="AS77" s="9"/>
      <c r="AU77" s="19" t="s">
        <v>20</v>
      </c>
      <c r="AV77" s="19">
        <v>3.1211837607861281E-2</v>
      </c>
      <c r="AW77" s="9"/>
      <c r="AX77" s="9"/>
      <c r="AY77" s="9"/>
      <c r="AZ77" s="9"/>
      <c r="BA77" s="9"/>
      <c r="BB77" s="9"/>
      <c r="BC77" s="9"/>
    </row>
    <row r="78" spans="2:55" ht="15.75" thickBot="1" x14ac:dyDescent="0.3">
      <c r="Z78" s="20" t="s">
        <v>38</v>
      </c>
      <c r="AA78" s="20">
        <v>61</v>
      </c>
      <c r="AK78" s="20" t="s">
        <v>38</v>
      </c>
      <c r="AL78" s="20">
        <v>61</v>
      </c>
      <c r="AM78" s="9"/>
      <c r="AN78" s="9"/>
      <c r="AO78" s="9"/>
      <c r="AP78" s="9"/>
      <c r="AQ78" s="9"/>
      <c r="AR78" s="9"/>
      <c r="AS78" s="9"/>
      <c r="AU78" s="20" t="s">
        <v>38</v>
      </c>
      <c r="AV78" s="20">
        <v>61</v>
      </c>
      <c r="AW78" s="9"/>
      <c r="AX78" s="9"/>
      <c r="AY78" s="9"/>
      <c r="AZ78" s="9"/>
      <c r="BA78" s="9"/>
      <c r="BB78" s="9"/>
      <c r="BC78" s="9"/>
    </row>
    <row r="79" spans="2:55" x14ac:dyDescent="0.25">
      <c r="AK79" s="9"/>
      <c r="AL79" s="9"/>
      <c r="AM79" s="9"/>
      <c r="AN79" s="9"/>
      <c r="AO79" s="9"/>
      <c r="AP79" s="9"/>
      <c r="AQ79" s="9"/>
      <c r="AR79" s="9"/>
      <c r="AS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2:55" ht="15.75" thickBot="1" x14ac:dyDescent="0.3">
      <c r="Z80" s="168" t="s">
        <v>39</v>
      </c>
      <c r="AK80" s="9" t="s">
        <v>39</v>
      </c>
      <c r="AL80" s="9"/>
      <c r="AM80" s="9"/>
      <c r="AN80" s="9"/>
      <c r="AO80" s="9"/>
      <c r="AP80" s="9"/>
      <c r="AQ80" s="9"/>
      <c r="AR80" s="9"/>
      <c r="AS80" s="9"/>
      <c r="AU80" s="9" t="s">
        <v>39</v>
      </c>
      <c r="AV80" s="9"/>
      <c r="AW80" s="9"/>
      <c r="AX80" s="9"/>
      <c r="AY80" s="9"/>
      <c r="AZ80" s="9"/>
      <c r="BA80" s="9"/>
      <c r="BB80" s="9"/>
      <c r="BC80" s="9"/>
    </row>
    <row r="81" spans="25:55" x14ac:dyDescent="0.25">
      <c r="Z81" s="21"/>
      <c r="AA81" s="21" t="s">
        <v>44</v>
      </c>
      <c r="AB81" s="21" t="s">
        <v>45</v>
      </c>
      <c r="AC81" s="21" t="s">
        <v>46</v>
      </c>
      <c r="AD81" s="21" t="s">
        <v>47</v>
      </c>
      <c r="AE81" s="21" t="s">
        <v>48</v>
      </c>
      <c r="AK81" s="21"/>
      <c r="AL81" s="21" t="s">
        <v>44</v>
      </c>
      <c r="AM81" s="21" t="s">
        <v>45</v>
      </c>
      <c r="AN81" s="21" t="s">
        <v>46</v>
      </c>
      <c r="AO81" s="21" t="s">
        <v>47</v>
      </c>
      <c r="AP81" s="21" t="s">
        <v>48</v>
      </c>
      <c r="AQ81" s="9"/>
      <c r="AR81" s="9"/>
      <c r="AS81" s="9"/>
      <c r="AU81" s="21"/>
      <c r="AV81" s="21" t="s">
        <v>44</v>
      </c>
      <c r="AW81" s="21" t="s">
        <v>45</v>
      </c>
      <c r="AX81" s="21" t="s">
        <v>46</v>
      </c>
      <c r="AY81" s="21" t="s">
        <v>47</v>
      </c>
      <c r="AZ81" s="21" t="s">
        <v>48</v>
      </c>
      <c r="BA81" s="9"/>
      <c r="BB81" s="9"/>
      <c r="BC81" s="9"/>
    </row>
    <row r="82" spans="25:55" x14ac:dyDescent="0.25">
      <c r="Z82" s="19" t="s">
        <v>40</v>
      </c>
      <c r="AA82" s="19">
        <v>2</v>
      </c>
      <c r="AB82" s="19">
        <v>4.5922172081438811E-2</v>
      </c>
      <c r="AC82" s="19">
        <v>2.2961086040719406E-2</v>
      </c>
      <c r="AD82" s="19">
        <v>25.11815663944471</v>
      </c>
      <c r="AE82" s="19">
        <v>1.3886572769647896E-8</v>
      </c>
      <c r="AK82" s="19" t="s">
        <v>40</v>
      </c>
      <c r="AL82" s="19">
        <v>2</v>
      </c>
      <c r="AM82" s="19">
        <v>4.1346222456458748E-2</v>
      </c>
      <c r="AN82" s="19">
        <v>2.0673111228229374E-2</v>
      </c>
      <c r="AO82" s="19">
        <v>20.818450315598874</v>
      </c>
      <c r="AP82" s="19">
        <v>1.5318834843027892E-7</v>
      </c>
      <c r="AQ82" s="9"/>
      <c r="AR82" s="9"/>
      <c r="AS82" s="9"/>
      <c r="AU82" s="19" t="s">
        <v>40</v>
      </c>
      <c r="AV82" s="19">
        <v>2</v>
      </c>
      <c r="AW82" s="19">
        <v>4.2438938375455273E-2</v>
      </c>
      <c r="AX82" s="19">
        <v>2.1219469187727637E-2</v>
      </c>
      <c r="AY82" s="19">
        <v>21.781903936232837</v>
      </c>
      <c r="AZ82" s="19">
        <v>8.7898513572286342E-8</v>
      </c>
      <c r="BA82" s="9"/>
      <c r="BB82" s="9"/>
      <c r="BC82" s="9"/>
    </row>
    <row r="83" spans="25:55" x14ac:dyDescent="0.25">
      <c r="Z83" s="19" t="s">
        <v>41</v>
      </c>
      <c r="AA83" s="19">
        <v>58</v>
      </c>
      <c r="AB83" s="19">
        <v>5.3019137091867688E-2</v>
      </c>
      <c r="AC83" s="19">
        <v>9.1412305330806356E-4</v>
      </c>
      <c r="AD83" s="19"/>
      <c r="AE83" s="19"/>
      <c r="AK83" s="19" t="s">
        <v>41</v>
      </c>
      <c r="AL83" s="19">
        <v>58</v>
      </c>
      <c r="AM83" s="19">
        <v>5.7595086716847751E-2</v>
      </c>
      <c r="AN83" s="19">
        <v>9.9301873649737505E-4</v>
      </c>
      <c r="AO83" s="19"/>
      <c r="AP83" s="19"/>
      <c r="AQ83" s="9"/>
      <c r="AR83" s="9"/>
      <c r="AS83" s="9"/>
      <c r="AU83" s="19" t="s">
        <v>41</v>
      </c>
      <c r="AV83" s="19">
        <v>58</v>
      </c>
      <c r="AW83" s="19">
        <v>5.6502370797851226E-2</v>
      </c>
      <c r="AX83" s="19">
        <v>9.7417880685950393E-4</v>
      </c>
      <c r="AY83" s="19"/>
      <c r="AZ83" s="19"/>
      <c r="BA83" s="9"/>
      <c r="BB83" s="9"/>
      <c r="BC83" s="9"/>
    </row>
    <row r="84" spans="25:55" ht="15.75" thickBot="1" x14ac:dyDescent="0.3">
      <c r="Z84" s="20" t="s">
        <v>42</v>
      </c>
      <c r="AA84" s="20">
        <v>60</v>
      </c>
      <c r="AB84" s="20">
        <v>9.8941309173306499E-2</v>
      </c>
      <c r="AC84" s="20"/>
      <c r="AD84" s="20"/>
      <c r="AE84" s="20"/>
      <c r="AK84" s="20" t="s">
        <v>42</v>
      </c>
      <c r="AL84" s="20">
        <v>60</v>
      </c>
      <c r="AM84" s="20">
        <v>9.8941309173306499E-2</v>
      </c>
      <c r="AN84" s="20"/>
      <c r="AO84" s="20"/>
      <c r="AP84" s="20"/>
      <c r="AQ84" s="9"/>
      <c r="AR84" s="9"/>
      <c r="AS84" s="9"/>
      <c r="AU84" s="20" t="s">
        <v>42</v>
      </c>
      <c r="AV84" s="20">
        <v>60</v>
      </c>
      <c r="AW84" s="20">
        <v>9.8941309173306499E-2</v>
      </c>
      <c r="AX84" s="20"/>
      <c r="AY84" s="20"/>
      <c r="AZ84" s="20"/>
      <c r="BA84" s="9"/>
      <c r="BB84" s="9"/>
      <c r="BC84" s="9"/>
    </row>
    <row r="85" spans="25:55" ht="15.75" thickBot="1" x14ac:dyDescent="0.3">
      <c r="AK85" s="9"/>
      <c r="AL85" s="9"/>
      <c r="AM85" s="9"/>
      <c r="AN85" s="9"/>
      <c r="AO85" s="9"/>
      <c r="AP85" s="9"/>
      <c r="AQ85" s="9"/>
      <c r="AR85" s="9"/>
      <c r="AS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25:55" x14ac:dyDescent="0.25">
      <c r="Z86" s="21"/>
      <c r="AA86" s="21" t="s">
        <v>49</v>
      </c>
      <c r="AB86" s="21" t="s">
        <v>20</v>
      </c>
      <c r="AC86" s="21" t="s">
        <v>50</v>
      </c>
      <c r="AD86" s="21" t="s">
        <v>51</v>
      </c>
      <c r="AE86" s="21" t="s">
        <v>52</v>
      </c>
      <c r="AF86" s="21" t="s">
        <v>53</v>
      </c>
      <c r="AG86" s="21" t="s">
        <v>54</v>
      </c>
      <c r="AH86" s="21" t="s">
        <v>55</v>
      </c>
      <c r="AK86" s="21"/>
      <c r="AL86" s="21" t="s">
        <v>49</v>
      </c>
      <c r="AM86" s="21" t="s">
        <v>20</v>
      </c>
      <c r="AN86" s="21" t="s">
        <v>50</v>
      </c>
      <c r="AO86" s="21" t="s">
        <v>51</v>
      </c>
      <c r="AP86" s="21" t="s">
        <v>52</v>
      </c>
      <c r="AQ86" s="21" t="s">
        <v>53</v>
      </c>
      <c r="AR86" s="21" t="s">
        <v>54</v>
      </c>
      <c r="AS86" s="21" t="s">
        <v>55</v>
      </c>
      <c r="AU86" s="21"/>
      <c r="AV86" s="21" t="s">
        <v>49</v>
      </c>
      <c r="AW86" s="21" t="s">
        <v>20</v>
      </c>
      <c r="AX86" s="21" t="s">
        <v>50</v>
      </c>
      <c r="AY86" s="21" t="s">
        <v>51</v>
      </c>
      <c r="AZ86" s="21" t="s">
        <v>52</v>
      </c>
      <c r="BA86" s="21" t="s">
        <v>53</v>
      </c>
      <c r="BB86" s="21" t="s">
        <v>54</v>
      </c>
      <c r="BC86" s="21" t="s">
        <v>55</v>
      </c>
    </row>
    <row r="87" spans="25:55" x14ac:dyDescent="0.25">
      <c r="Z87" s="19" t="s">
        <v>43</v>
      </c>
      <c r="AA87" s="19">
        <v>6.4403392525591375E-3</v>
      </c>
      <c r="AB87" s="19">
        <v>3.8852987829295213E-3</v>
      </c>
      <c r="AC87" s="19">
        <v>1.6576174992912931</v>
      </c>
      <c r="AD87" s="19">
        <v>0.10279450521131141</v>
      </c>
      <c r="AE87" s="19">
        <v>-1.336931252359088E-3</v>
      </c>
      <c r="AF87" s="19">
        <v>1.4217609757477363E-2</v>
      </c>
      <c r="AG87" s="19">
        <v>-1.336931252359088E-3</v>
      </c>
      <c r="AH87" s="19">
        <v>1.4217609757477363E-2</v>
      </c>
      <c r="AK87" s="19" t="s">
        <v>43</v>
      </c>
      <c r="AL87" s="19">
        <v>9.3457040720750124E-3</v>
      </c>
      <c r="AM87" s="19">
        <v>4.3614753487074484E-3</v>
      </c>
      <c r="AN87" s="19">
        <v>2.1427850268246207</v>
      </c>
      <c r="AO87" s="19">
        <v>3.6338362393314526E-2</v>
      </c>
      <c r="AP87" s="19">
        <v>6.1526260989887629E-4</v>
      </c>
      <c r="AQ87" s="19">
        <v>1.8076145534251149E-2</v>
      </c>
      <c r="AR87" s="19">
        <v>6.1526260989887629E-4</v>
      </c>
      <c r="AS87" s="19">
        <v>1.8076145534251149E-2</v>
      </c>
      <c r="AU87" s="19" t="s">
        <v>43</v>
      </c>
      <c r="AV87" s="19">
        <v>3.0422708856225984E-3</v>
      </c>
      <c r="AW87" s="19">
        <v>4.4038136859048298E-3</v>
      </c>
      <c r="AX87" s="19">
        <v>0.69082642968296193</v>
      </c>
      <c r="AY87" s="19">
        <v>0.49243025066981672</v>
      </c>
      <c r="AZ87" s="19">
        <v>-5.7729199663711728E-3</v>
      </c>
      <c r="BA87" s="19">
        <v>1.185746173761637E-2</v>
      </c>
      <c r="BB87" s="19">
        <v>-5.7729199663711728E-3</v>
      </c>
      <c r="BC87" s="19">
        <v>1.185746173761637E-2</v>
      </c>
    </row>
    <row r="88" spans="25:55" x14ac:dyDescent="0.25">
      <c r="Z88" s="19" t="s">
        <v>241</v>
      </c>
      <c r="AA88" s="19">
        <v>0.61872303031917197</v>
      </c>
      <c r="AB88" s="19">
        <v>8.8087511609471994E-2</v>
      </c>
      <c r="AC88" s="19">
        <v>7.0239585500181283</v>
      </c>
      <c r="AD88" s="19">
        <v>2.671775234878768E-9</v>
      </c>
      <c r="AE88" s="19">
        <v>0.44239671819564552</v>
      </c>
      <c r="AF88" s="19">
        <v>0.79504934244269843</v>
      </c>
      <c r="AG88" s="19">
        <v>0.44239671819564552</v>
      </c>
      <c r="AH88" s="19">
        <v>0.79504934244269843</v>
      </c>
      <c r="AK88" s="19" t="s">
        <v>13</v>
      </c>
      <c r="AL88" s="19">
        <v>0.5209640852177968</v>
      </c>
      <c r="AM88" s="19">
        <v>8.0759740563328297E-2</v>
      </c>
      <c r="AN88" s="19">
        <v>6.45078948475917</v>
      </c>
      <c r="AO88" s="19">
        <v>2.4356101664707083E-8</v>
      </c>
      <c r="AP88" s="19">
        <v>0.35930590051714939</v>
      </c>
      <c r="AQ88" s="19">
        <v>0.68262226991844421</v>
      </c>
      <c r="AR88" s="19">
        <v>0.35930590051714939</v>
      </c>
      <c r="AS88" s="19">
        <v>0.68262226991844421</v>
      </c>
      <c r="AU88" s="19" t="s">
        <v>13</v>
      </c>
      <c r="AV88" s="19">
        <v>0.58044361535113387</v>
      </c>
      <c r="AW88" s="19">
        <v>9.0261304982369103E-2</v>
      </c>
      <c r="AX88" s="19">
        <v>6.4307026744684546</v>
      </c>
      <c r="AY88" s="19">
        <v>2.6308605848065908E-8</v>
      </c>
      <c r="AZ88" s="19">
        <v>0.39976598302616018</v>
      </c>
      <c r="BA88" s="19">
        <v>0.76112124767610756</v>
      </c>
      <c r="BB88" s="19">
        <v>0.39976598302616018</v>
      </c>
      <c r="BC88" s="19">
        <v>0.76112124767610756</v>
      </c>
    </row>
    <row r="89" spans="25:55" ht="15.75" thickBot="1" x14ac:dyDescent="0.3">
      <c r="Z89" s="20" t="s">
        <v>222</v>
      </c>
      <c r="AA89" s="20">
        <v>-7.8311088595355002E-2</v>
      </c>
      <c r="AB89" s="20">
        <v>2.7682323917000026E-2</v>
      </c>
      <c r="AC89" s="20">
        <v>-2.8289203186175884</v>
      </c>
      <c r="AD89" s="20">
        <v>6.4035572865552759E-3</v>
      </c>
      <c r="AE89" s="20">
        <v>-0.13372328038178577</v>
      </c>
      <c r="AF89" s="20">
        <v>-2.2898896808924235E-2</v>
      </c>
      <c r="AG89" s="20">
        <v>-0.13372328038178577</v>
      </c>
      <c r="AH89" s="20">
        <v>-2.2898896808924235E-2</v>
      </c>
      <c r="AK89" s="20" t="s">
        <v>223</v>
      </c>
      <c r="AL89" s="20">
        <v>-7.1957036417850812E-2</v>
      </c>
      <c r="AM89" s="20">
        <v>4.3322107091158697E-2</v>
      </c>
      <c r="AN89" s="20">
        <v>-1.6609772988751053</v>
      </c>
      <c r="AO89" s="20">
        <v>0.10211498363088316</v>
      </c>
      <c r="AP89" s="20">
        <v>-0.15867565563223546</v>
      </c>
      <c r="AQ89" s="20">
        <v>1.4761582796533834E-2</v>
      </c>
      <c r="AR89" s="20">
        <v>-0.15867565563223546</v>
      </c>
      <c r="AS89" s="20">
        <v>1.4761582796533834E-2</v>
      </c>
      <c r="AU89" s="20" t="s">
        <v>224</v>
      </c>
      <c r="AV89" s="20">
        <v>-8.0928873517486261E-2</v>
      </c>
      <c r="AW89" s="20">
        <v>4.0803086118318815E-2</v>
      </c>
      <c r="AX89" s="20">
        <v>-1.9834007967635738</v>
      </c>
      <c r="AY89" s="20">
        <v>5.2063684288768147E-2</v>
      </c>
      <c r="AZ89" s="20">
        <v>-0.16260512440760877</v>
      </c>
      <c r="BA89" s="20">
        <v>7.473773726362487E-4</v>
      </c>
      <c r="BB89" s="20">
        <v>-0.16260512440760877</v>
      </c>
      <c r="BC89" s="20">
        <v>7.473773726362487E-4</v>
      </c>
    </row>
    <row r="90" spans="25:55" x14ac:dyDescent="0.25">
      <c r="AK90" s="9"/>
      <c r="AL90" s="9"/>
      <c r="AM90" s="9"/>
      <c r="AN90" s="9"/>
      <c r="AO90" s="9"/>
      <c r="AP90" s="9"/>
      <c r="AQ90" s="9"/>
      <c r="AR90" s="9"/>
      <c r="AS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25:55" x14ac:dyDescent="0.25">
      <c r="AK91" s="9"/>
      <c r="AL91" s="9"/>
      <c r="AM91" s="9"/>
      <c r="AN91" s="9"/>
      <c r="AO91" s="9"/>
      <c r="AP91" s="9"/>
      <c r="AQ91" s="9"/>
      <c r="AR91" s="9"/>
      <c r="AS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25:55" x14ac:dyDescent="0.25">
      <c r="AK92" s="9"/>
      <c r="AL92" s="9"/>
      <c r="AM92" s="9"/>
      <c r="AN92" s="9"/>
      <c r="AO92" s="9"/>
      <c r="AP92" s="9"/>
      <c r="AQ92" s="9"/>
      <c r="AR92" s="9"/>
      <c r="AS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25:55" x14ac:dyDescent="0.25">
      <c r="Y93" s="9" t="s">
        <v>269</v>
      </c>
      <c r="Z93" s="52" t="s">
        <v>246</v>
      </c>
      <c r="AJ93" s="168" t="s">
        <v>269</v>
      </c>
      <c r="AK93" s="9" t="s">
        <v>272</v>
      </c>
      <c r="AL93" s="9"/>
      <c r="AM93" s="9"/>
      <c r="AN93" s="9"/>
      <c r="AO93" s="9"/>
      <c r="AP93" s="9"/>
      <c r="AQ93" s="9"/>
      <c r="AR93" s="9"/>
      <c r="AS93" s="9"/>
      <c r="AT93" s="168" t="s">
        <v>269</v>
      </c>
      <c r="AU93" s="9" t="s">
        <v>272</v>
      </c>
      <c r="AV93" s="9"/>
      <c r="AW93" s="9"/>
      <c r="AX93" s="9"/>
      <c r="AY93" s="9"/>
      <c r="AZ93" s="9"/>
      <c r="BA93" s="9"/>
      <c r="BB93" s="9"/>
      <c r="BC93" s="9"/>
    </row>
    <row r="94" spans="25:55" ht="15.75" thickBot="1" x14ac:dyDescent="0.3">
      <c r="AK94" s="9"/>
      <c r="AL94" s="9"/>
      <c r="AM94" s="9"/>
      <c r="AN94" s="9"/>
      <c r="AO94" s="9"/>
      <c r="AP94" s="9"/>
      <c r="AQ94" s="9"/>
      <c r="AR94" s="9"/>
      <c r="AS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25:55" x14ac:dyDescent="0.25">
      <c r="Z95" s="18" t="s">
        <v>34</v>
      </c>
      <c r="AA95" s="18"/>
      <c r="AK95" s="18" t="s">
        <v>34</v>
      </c>
      <c r="AL95" s="18"/>
      <c r="AM95" s="9"/>
      <c r="AN95" s="9"/>
      <c r="AO95" s="9"/>
      <c r="AP95" s="9"/>
      <c r="AQ95" s="9"/>
      <c r="AR95" s="9"/>
      <c r="AS95" s="9"/>
      <c r="AU95" s="18" t="s">
        <v>34</v>
      </c>
      <c r="AV95" s="18"/>
      <c r="AW95" s="9"/>
      <c r="AX95" s="9"/>
      <c r="AY95" s="9"/>
      <c r="AZ95" s="9"/>
      <c r="BA95" s="9"/>
      <c r="BB95" s="9"/>
      <c r="BC95" s="9"/>
    </row>
    <row r="96" spans="25:55" x14ac:dyDescent="0.25">
      <c r="Z96" s="19" t="s">
        <v>35</v>
      </c>
      <c r="AA96" s="19">
        <v>0.70074955056230448</v>
      </c>
      <c r="AK96" s="19" t="s">
        <v>35</v>
      </c>
      <c r="AL96" s="19">
        <v>0.69107782448145239</v>
      </c>
      <c r="AM96" s="9"/>
      <c r="AN96" s="9"/>
      <c r="AO96" s="9"/>
      <c r="AP96" s="9"/>
      <c r="AQ96" s="9"/>
      <c r="AR96" s="9"/>
      <c r="AS96" s="9"/>
      <c r="AU96" s="19" t="s">
        <v>35</v>
      </c>
      <c r="AV96" s="19">
        <v>0.67341361356412777</v>
      </c>
      <c r="AW96" s="9"/>
      <c r="AX96" s="9"/>
      <c r="AY96" s="9"/>
      <c r="AZ96" s="9"/>
      <c r="BA96" s="9"/>
      <c r="BB96" s="9"/>
      <c r="BC96" s="9"/>
    </row>
    <row r="97" spans="26:55" x14ac:dyDescent="0.25">
      <c r="Z97" s="19" t="s">
        <v>36</v>
      </c>
      <c r="AA97" s="19">
        <v>0.49104993261327168</v>
      </c>
      <c r="AK97" s="19" t="s">
        <v>36</v>
      </c>
      <c r="AL97" s="19">
        <v>0.47758855949001716</v>
      </c>
      <c r="AM97" s="9"/>
      <c r="AN97" s="9"/>
      <c r="AO97" s="9"/>
      <c r="AP97" s="9"/>
      <c r="AQ97" s="9"/>
      <c r="AR97" s="9"/>
      <c r="AS97" s="9"/>
      <c r="AU97" s="19" t="s">
        <v>36</v>
      </c>
      <c r="AV97" s="19">
        <v>0.45348589493349634</v>
      </c>
      <c r="AW97" s="9"/>
      <c r="AX97" s="9"/>
      <c r="AY97" s="9"/>
      <c r="AZ97" s="9"/>
      <c r="BA97" s="9"/>
      <c r="BB97" s="9"/>
      <c r="BC97" s="9"/>
    </row>
    <row r="98" spans="26:55" x14ac:dyDescent="0.25">
      <c r="Z98" s="19" t="s">
        <v>37</v>
      </c>
      <c r="AA98" s="19">
        <v>0.47349993028959142</v>
      </c>
      <c r="AK98" s="19" t="s">
        <v>37</v>
      </c>
      <c r="AL98" s="19">
        <v>0.45957437188622469</v>
      </c>
      <c r="AM98" s="9"/>
      <c r="AN98" s="9"/>
      <c r="AO98" s="9"/>
      <c r="AP98" s="9"/>
      <c r="AQ98" s="9"/>
      <c r="AR98" s="9"/>
      <c r="AS98" s="9"/>
      <c r="AU98" s="19" t="s">
        <v>37</v>
      </c>
      <c r="AV98" s="19">
        <v>0.43464058096568581</v>
      </c>
      <c r="AW98" s="9"/>
      <c r="AX98" s="9"/>
      <c r="AY98" s="9"/>
      <c r="AZ98" s="9"/>
      <c r="BA98" s="9"/>
      <c r="BB98" s="9"/>
      <c r="BC98" s="9"/>
    </row>
    <row r="99" spans="26:55" x14ac:dyDescent="0.25">
      <c r="Z99" s="19" t="s">
        <v>20</v>
      </c>
      <c r="AA99" s="19">
        <v>3.2418067763107558E-2</v>
      </c>
      <c r="AK99" s="19" t="s">
        <v>20</v>
      </c>
      <c r="AL99" s="19">
        <v>3.284398742720001E-2</v>
      </c>
      <c r="AM99" s="9"/>
      <c r="AN99" s="9"/>
      <c r="AO99" s="9"/>
      <c r="AP99" s="9"/>
      <c r="AQ99" s="9"/>
      <c r="AR99" s="9"/>
      <c r="AS99" s="9"/>
      <c r="AU99" s="19" t="s">
        <v>20</v>
      </c>
      <c r="AV99" s="19">
        <v>3.3593111020002786E-2</v>
      </c>
      <c r="AW99" s="9"/>
      <c r="AX99" s="9"/>
      <c r="AY99" s="9"/>
      <c r="AZ99" s="9"/>
      <c r="BA99" s="9"/>
      <c r="BB99" s="9"/>
      <c r="BC99" s="9"/>
    </row>
    <row r="100" spans="26:55" ht="15.75" thickBot="1" x14ac:dyDescent="0.3">
      <c r="Z100" s="20" t="s">
        <v>38</v>
      </c>
      <c r="AA100" s="20">
        <v>61</v>
      </c>
      <c r="AK100" s="20" t="s">
        <v>38</v>
      </c>
      <c r="AL100" s="20">
        <v>61</v>
      </c>
      <c r="AM100" s="9"/>
      <c r="AN100" s="9"/>
      <c r="AO100" s="9"/>
      <c r="AP100" s="9"/>
      <c r="AQ100" s="9"/>
      <c r="AR100" s="9"/>
      <c r="AS100" s="9"/>
      <c r="AU100" s="20" t="s">
        <v>38</v>
      </c>
      <c r="AV100" s="20">
        <v>61</v>
      </c>
      <c r="AW100" s="9"/>
      <c r="AX100" s="9"/>
      <c r="AY100" s="9"/>
      <c r="AZ100" s="9"/>
      <c r="BA100" s="9"/>
      <c r="BB100" s="9"/>
      <c r="BC100" s="9"/>
    </row>
    <row r="101" spans="26:55" x14ac:dyDescent="0.25">
      <c r="AK101" s="9"/>
      <c r="AL101" s="9"/>
      <c r="AM101" s="9"/>
      <c r="AN101" s="9"/>
      <c r="AO101" s="9"/>
      <c r="AP101" s="9"/>
      <c r="AQ101" s="9"/>
      <c r="AR101" s="9"/>
      <c r="AS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26:55" ht="15.75" thickBot="1" x14ac:dyDescent="0.3">
      <c r="Z102" s="168" t="s">
        <v>39</v>
      </c>
      <c r="AK102" s="9" t="s">
        <v>39</v>
      </c>
      <c r="AL102" s="9"/>
      <c r="AM102" s="9"/>
      <c r="AN102" s="9"/>
      <c r="AO102" s="9"/>
      <c r="AP102" s="9"/>
      <c r="AQ102" s="9"/>
      <c r="AR102" s="9"/>
      <c r="AS102" s="9"/>
      <c r="AU102" s="9" t="s">
        <v>39</v>
      </c>
      <c r="AV102" s="9"/>
      <c r="AW102" s="9"/>
      <c r="AX102" s="9"/>
      <c r="AY102" s="9"/>
      <c r="AZ102" s="9"/>
      <c r="BA102" s="9"/>
      <c r="BB102" s="9"/>
      <c r="BC102" s="9"/>
    </row>
    <row r="103" spans="26:55" x14ac:dyDescent="0.25">
      <c r="Z103" s="21"/>
      <c r="AA103" s="21" t="s">
        <v>44</v>
      </c>
      <c r="AB103" s="21" t="s">
        <v>45</v>
      </c>
      <c r="AC103" s="21" t="s">
        <v>46</v>
      </c>
      <c r="AD103" s="21" t="s">
        <v>47</v>
      </c>
      <c r="AE103" s="21" t="s">
        <v>48</v>
      </c>
      <c r="AK103" s="21"/>
      <c r="AL103" s="21" t="s">
        <v>44</v>
      </c>
      <c r="AM103" s="21" t="s">
        <v>45</v>
      </c>
      <c r="AN103" s="21" t="s">
        <v>46</v>
      </c>
      <c r="AO103" s="21" t="s">
        <v>47</v>
      </c>
      <c r="AP103" s="21" t="s">
        <v>48</v>
      </c>
      <c r="AQ103" s="9"/>
      <c r="AR103" s="9"/>
      <c r="AS103" s="9"/>
      <c r="AU103" s="21"/>
      <c r="AV103" s="21" t="s">
        <v>44</v>
      </c>
      <c r="AW103" s="21" t="s">
        <v>45</v>
      </c>
      <c r="AX103" s="21" t="s">
        <v>46</v>
      </c>
      <c r="AY103" s="21" t="s">
        <v>47</v>
      </c>
      <c r="AZ103" s="21" t="s">
        <v>48</v>
      </c>
      <c r="BA103" s="9"/>
      <c r="BB103" s="9"/>
      <c r="BC103" s="9"/>
    </row>
    <row r="104" spans="26:55" x14ac:dyDescent="0.25">
      <c r="Z104" s="19" t="s">
        <v>40</v>
      </c>
      <c r="AA104" s="19">
        <v>2</v>
      </c>
      <c r="AB104" s="19">
        <v>5.88102092419691E-2</v>
      </c>
      <c r="AC104" s="19">
        <v>2.940510462098455E-2</v>
      </c>
      <c r="AD104" s="19">
        <v>27.980049435702696</v>
      </c>
      <c r="AE104" s="19">
        <v>3.1158755968297191E-9</v>
      </c>
      <c r="AK104" s="19" t="s">
        <v>40</v>
      </c>
      <c r="AL104" s="19">
        <v>2</v>
      </c>
      <c r="AM104" s="19">
        <v>5.7198018469740042E-2</v>
      </c>
      <c r="AN104" s="19">
        <v>2.8599009234870021E-2</v>
      </c>
      <c r="AO104" s="19">
        <v>26.511801142199211</v>
      </c>
      <c r="AP104" s="19">
        <v>6.6430526722566747E-9</v>
      </c>
      <c r="AQ104" s="9"/>
      <c r="AR104" s="9"/>
      <c r="AS104" s="9"/>
      <c r="AU104" s="19" t="s">
        <v>40</v>
      </c>
      <c r="AV104" s="19">
        <v>2</v>
      </c>
      <c r="AW104" s="19">
        <v>5.4311381792458743E-2</v>
      </c>
      <c r="AX104" s="19">
        <v>2.7155690896229372E-2</v>
      </c>
      <c r="AY104" s="19">
        <v>24.063589267235979</v>
      </c>
      <c r="AZ104" s="19">
        <v>2.4571964595663153E-8</v>
      </c>
      <c r="BA104" s="9"/>
      <c r="BB104" s="9"/>
      <c r="BC104" s="9"/>
    </row>
    <row r="105" spans="26:55" x14ac:dyDescent="0.25">
      <c r="Z105" s="19" t="s">
        <v>41</v>
      </c>
      <c r="AA105" s="19">
        <v>58</v>
      </c>
      <c r="AB105" s="19">
        <v>6.0954004814619142E-2</v>
      </c>
      <c r="AC105" s="19">
        <v>1.0509311174934336E-3</v>
      </c>
      <c r="AD105" s="19"/>
      <c r="AE105" s="19"/>
      <c r="AK105" s="19" t="s">
        <v>41</v>
      </c>
      <c r="AL105" s="19">
        <v>58</v>
      </c>
      <c r="AM105" s="19">
        <v>6.25661955868482E-2</v>
      </c>
      <c r="AN105" s="19">
        <v>1.0787275101180724E-3</v>
      </c>
      <c r="AO105" s="19"/>
      <c r="AP105" s="19"/>
      <c r="AQ105" s="9"/>
      <c r="AR105" s="9"/>
      <c r="AS105" s="9"/>
      <c r="AU105" s="19" t="s">
        <v>41</v>
      </c>
      <c r="AV105" s="19">
        <v>58</v>
      </c>
      <c r="AW105" s="19">
        <v>6.5452832264129499E-2</v>
      </c>
      <c r="AX105" s="19">
        <v>1.1284971080022328E-3</v>
      </c>
      <c r="AY105" s="19"/>
      <c r="AZ105" s="19"/>
      <c r="BA105" s="9"/>
      <c r="BB105" s="9"/>
      <c r="BC105" s="9"/>
    </row>
    <row r="106" spans="26:55" ht="15.75" thickBot="1" x14ac:dyDescent="0.3">
      <c r="Z106" s="20" t="s">
        <v>42</v>
      </c>
      <c r="AA106" s="20">
        <v>60</v>
      </c>
      <c r="AB106" s="20">
        <v>0.11976421405658824</v>
      </c>
      <c r="AC106" s="20"/>
      <c r="AD106" s="20"/>
      <c r="AE106" s="20"/>
      <c r="AK106" s="20" t="s">
        <v>42</v>
      </c>
      <c r="AL106" s="20">
        <v>60</v>
      </c>
      <c r="AM106" s="20">
        <v>0.11976421405658824</v>
      </c>
      <c r="AN106" s="20"/>
      <c r="AO106" s="20"/>
      <c r="AP106" s="20"/>
      <c r="AQ106" s="9"/>
      <c r="AR106" s="9"/>
      <c r="AS106" s="9"/>
      <c r="AU106" s="20" t="s">
        <v>42</v>
      </c>
      <c r="AV106" s="20">
        <v>60</v>
      </c>
      <c r="AW106" s="20">
        <v>0.11976421405658824</v>
      </c>
      <c r="AX106" s="20"/>
      <c r="AY106" s="20"/>
      <c r="AZ106" s="20"/>
      <c r="BA106" s="9"/>
      <c r="BB106" s="9"/>
      <c r="BC106" s="9"/>
    </row>
    <row r="107" spans="26:55" ht="15.75" thickBot="1" x14ac:dyDescent="0.3">
      <c r="AK107" s="9"/>
      <c r="AL107" s="9"/>
      <c r="AM107" s="9"/>
      <c r="AN107" s="9"/>
      <c r="AO107" s="9"/>
      <c r="AP107" s="9"/>
      <c r="AQ107" s="9"/>
      <c r="AR107" s="9"/>
      <c r="AS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26:55" x14ac:dyDescent="0.25">
      <c r="Z108" s="21"/>
      <c r="AA108" s="21" t="s">
        <v>49</v>
      </c>
      <c r="AB108" s="21" t="s">
        <v>20</v>
      </c>
      <c r="AC108" s="21" t="s">
        <v>50</v>
      </c>
      <c r="AD108" s="21" t="s">
        <v>51</v>
      </c>
      <c r="AE108" s="21" t="s">
        <v>52</v>
      </c>
      <c r="AF108" s="21" t="s">
        <v>53</v>
      </c>
      <c r="AG108" s="21" t="s">
        <v>54</v>
      </c>
      <c r="AH108" s="21" t="s">
        <v>55</v>
      </c>
      <c r="AK108" s="21"/>
      <c r="AL108" s="21" t="s">
        <v>49</v>
      </c>
      <c r="AM108" s="21" t="s">
        <v>20</v>
      </c>
      <c r="AN108" s="21" t="s">
        <v>50</v>
      </c>
      <c r="AO108" s="21" t="s">
        <v>51</v>
      </c>
      <c r="AP108" s="21" t="s">
        <v>52</v>
      </c>
      <c r="AQ108" s="21" t="s">
        <v>53</v>
      </c>
      <c r="AR108" s="21" t="s">
        <v>54</v>
      </c>
      <c r="AS108" s="21" t="s">
        <v>55</v>
      </c>
      <c r="AU108" s="21"/>
      <c r="AV108" s="21" t="s">
        <v>49</v>
      </c>
      <c r="AW108" s="21" t="s">
        <v>20</v>
      </c>
      <c r="AX108" s="21" t="s">
        <v>50</v>
      </c>
      <c r="AY108" s="21" t="s">
        <v>51</v>
      </c>
      <c r="AZ108" s="21" t="s">
        <v>52</v>
      </c>
      <c r="BA108" s="21" t="s">
        <v>53</v>
      </c>
      <c r="BB108" s="21" t="s">
        <v>54</v>
      </c>
      <c r="BC108" s="21" t="s">
        <v>55</v>
      </c>
    </row>
    <row r="109" spans="26:55" x14ac:dyDescent="0.25">
      <c r="Z109" s="19" t="s">
        <v>43</v>
      </c>
      <c r="AA109" s="19">
        <v>4.0792147327536636E-3</v>
      </c>
      <c r="AB109" s="19">
        <v>4.16590360902776E-3</v>
      </c>
      <c r="AC109" s="19">
        <v>0.97919085883642709</v>
      </c>
      <c r="AD109" s="19">
        <v>0.33155249402292275</v>
      </c>
      <c r="AE109" s="19">
        <v>-4.2597473587009391E-3</v>
      </c>
      <c r="AF109" s="19">
        <v>1.2418176824208267E-2</v>
      </c>
      <c r="AG109" s="19">
        <v>-4.2597473587009391E-3</v>
      </c>
      <c r="AH109" s="19">
        <v>1.2418176824208267E-2</v>
      </c>
      <c r="AK109" s="19" t="s">
        <v>43</v>
      </c>
      <c r="AL109" s="19">
        <v>7.254587043529089E-3</v>
      </c>
      <c r="AM109" s="19">
        <v>4.5458026544397062E-3</v>
      </c>
      <c r="AN109" s="19">
        <v>1.5958869302088641</v>
      </c>
      <c r="AO109" s="19">
        <v>0.11594898804511895</v>
      </c>
      <c r="AP109" s="19">
        <v>-1.8448256093366909E-3</v>
      </c>
      <c r="AQ109" s="19">
        <v>1.635399969639487E-2</v>
      </c>
      <c r="AR109" s="19">
        <v>-1.8448256093366909E-3</v>
      </c>
      <c r="AS109" s="19">
        <v>1.635399969639487E-2</v>
      </c>
      <c r="AU109" s="19" t="s">
        <v>43</v>
      </c>
      <c r="AV109" s="19">
        <v>2.9351781640763108E-3</v>
      </c>
      <c r="AW109" s="19">
        <v>4.7397978908088299E-3</v>
      </c>
      <c r="AX109" s="19">
        <v>0.61926230436282015</v>
      </c>
      <c r="AY109" s="19">
        <v>0.53816856002723079</v>
      </c>
      <c r="AZ109" s="19">
        <v>-6.552558145270432E-3</v>
      </c>
      <c r="BA109" s="19">
        <v>1.2422914473423054E-2</v>
      </c>
      <c r="BB109" s="19">
        <v>-6.552558145270432E-3</v>
      </c>
      <c r="BC109" s="19">
        <v>1.2422914473423054E-2</v>
      </c>
    </row>
    <row r="110" spans="26:55" x14ac:dyDescent="0.25">
      <c r="Z110" s="19" t="s">
        <v>241</v>
      </c>
      <c r="AA110" s="19">
        <v>0.68481563063193007</v>
      </c>
      <c r="AB110" s="19">
        <v>9.4449385498090996E-2</v>
      </c>
      <c r="AC110" s="19">
        <v>7.2506096997928218</v>
      </c>
      <c r="AD110" s="19">
        <v>1.1115232178108812E-9</v>
      </c>
      <c r="AE110" s="19">
        <v>0.49575464431362792</v>
      </c>
      <c r="AF110" s="19">
        <v>0.87387661695023222</v>
      </c>
      <c r="AG110" s="19">
        <v>0.49575464431362792</v>
      </c>
      <c r="AH110" s="19">
        <v>0.87387661695023222</v>
      </c>
      <c r="AK110" s="19" t="s">
        <v>13</v>
      </c>
      <c r="AL110" s="19">
        <v>0.61289335834867864</v>
      </c>
      <c r="AM110" s="19">
        <v>8.4172857501862888E-2</v>
      </c>
      <c r="AN110" s="19">
        <v>7.2813657102601548</v>
      </c>
      <c r="AO110" s="19">
        <v>9.8676076253307693E-10</v>
      </c>
      <c r="AP110" s="19">
        <v>0.44440307779673427</v>
      </c>
      <c r="AQ110" s="19">
        <v>0.78138363890062301</v>
      </c>
      <c r="AR110" s="19">
        <v>0.44440307779673427</v>
      </c>
      <c r="AS110" s="19">
        <v>0.78138363890062301</v>
      </c>
      <c r="AU110" s="19" t="s">
        <v>13</v>
      </c>
      <c r="AV110" s="19">
        <v>0.61113845320654991</v>
      </c>
      <c r="AW110" s="19">
        <v>9.7147693678867234E-2</v>
      </c>
      <c r="AX110" s="19">
        <v>6.2908179295201556</v>
      </c>
      <c r="AY110" s="19">
        <v>4.4971884449176943E-8</v>
      </c>
      <c r="AZ110" s="19">
        <v>0.41667621622517581</v>
      </c>
      <c r="BA110" s="19">
        <v>0.80560069018792402</v>
      </c>
      <c r="BB110" s="19">
        <v>0.41667621622517581</v>
      </c>
      <c r="BC110" s="19">
        <v>0.80560069018792402</v>
      </c>
    </row>
    <row r="111" spans="26:55" ht="15.75" thickBot="1" x14ac:dyDescent="0.3">
      <c r="Z111" s="20" t="s">
        <v>222</v>
      </c>
      <c r="AA111" s="20">
        <v>-6.4810868639896019E-2</v>
      </c>
      <c r="AB111" s="20">
        <v>2.9681602253804791E-2</v>
      </c>
      <c r="AC111" s="20">
        <v>-2.1835367270844728</v>
      </c>
      <c r="AD111" s="20">
        <v>3.3055252997889195E-2</v>
      </c>
      <c r="AE111" s="20">
        <v>-0.12422505082878169</v>
      </c>
      <c r="AF111" s="20">
        <v>-5.3966864510103518E-3</v>
      </c>
      <c r="AG111" s="20">
        <v>-0.12422505082878169</v>
      </c>
      <c r="AH111" s="20">
        <v>-5.3966864510103518E-3</v>
      </c>
      <c r="AK111" s="20" t="s">
        <v>223</v>
      </c>
      <c r="AL111" s="20">
        <v>-8.0144321469683338E-2</v>
      </c>
      <c r="AM111" s="20">
        <v>4.5153012149724295E-2</v>
      </c>
      <c r="AN111" s="20">
        <v>-1.7749496136366332</v>
      </c>
      <c r="AO111" s="20">
        <v>8.1153641663688034E-2</v>
      </c>
      <c r="AP111" s="20">
        <v>-0.17052789535160867</v>
      </c>
      <c r="AQ111" s="20">
        <v>1.0239252412242009E-2</v>
      </c>
      <c r="AR111" s="20">
        <v>-0.17052789535160867</v>
      </c>
      <c r="AS111" s="20">
        <v>1.0239252412242009E-2</v>
      </c>
      <c r="AU111" s="20" t="s">
        <v>224</v>
      </c>
      <c r="AV111" s="20">
        <v>-2.957598291221351E-2</v>
      </c>
      <c r="AW111" s="20">
        <v>4.3916113467993366E-2</v>
      </c>
      <c r="AX111" s="20">
        <v>-0.67346539975056929</v>
      </c>
      <c r="AY111" s="20">
        <v>0.50332620376254211</v>
      </c>
      <c r="AZ111" s="20">
        <v>-0.11748363507680187</v>
      </c>
      <c r="BA111" s="20">
        <v>5.8331669252374846E-2</v>
      </c>
      <c r="BB111" s="20">
        <v>-0.11748363507680187</v>
      </c>
      <c r="BC111" s="20">
        <v>5.8331669252374846E-2</v>
      </c>
    </row>
    <row r="112" spans="26:55" x14ac:dyDescent="0.25">
      <c r="AK112" s="9"/>
      <c r="AL112" s="9"/>
      <c r="AM112" s="9"/>
      <c r="AN112" s="9"/>
      <c r="AO112" s="9"/>
      <c r="AP112" s="9"/>
      <c r="AQ112" s="9"/>
      <c r="AR112" s="9"/>
      <c r="AS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25:55" x14ac:dyDescent="0.25">
      <c r="AK113" s="9"/>
      <c r="AL113" s="9"/>
      <c r="AM113" s="9"/>
      <c r="AN113" s="9"/>
      <c r="AO113" s="9"/>
      <c r="AP113" s="9"/>
      <c r="AQ113" s="9"/>
      <c r="AR113" s="9"/>
      <c r="AS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25:55" x14ac:dyDescent="0.25">
      <c r="AK114" s="9"/>
      <c r="AL114" s="9"/>
      <c r="AM114" s="9"/>
      <c r="AN114" s="9"/>
      <c r="AO114" s="9"/>
      <c r="AP114" s="9"/>
      <c r="AQ114" s="9"/>
      <c r="AR114" s="9"/>
      <c r="AS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25:55" x14ac:dyDescent="0.25">
      <c r="Y115" s="9" t="s">
        <v>269</v>
      </c>
      <c r="Z115" s="52" t="s">
        <v>247</v>
      </c>
      <c r="AJ115" s="168" t="s">
        <v>269</v>
      </c>
      <c r="AK115" s="9" t="s">
        <v>272</v>
      </c>
      <c r="AL115" s="9"/>
      <c r="AM115" s="9"/>
      <c r="AN115" s="9"/>
      <c r="AO115" s="9"/>
      <c r="AP115" s="9"/>
      <c r="AQ115" s="9"/>
      <c r="AR115" s="9"/>
      <c r="AS115" s="9"/>
      <c r="AT115" s="168" t="s">
        <v>269</v>
      </c>
      <c r="AU115" s="9" t="s">
        <v>272</v>
      </c>
      <c r="AV115" s="9"/>
      <c r="AW115" s="9"/>
      <c r="AX115" s="9"/>
      <c r="AY115" s="9"/>
      <c r="AZ115" s="9"/>
      <c r="BA115" s="9"/>
      <c r="BB115" s="9"/>
      <c r="BC115" s="9"/>
    </row>
    <row r="116" spans="25:55" ht="15.75" thickBot="1" x14ac:dyDescent="0.3">
      <c r="AK116" s="9"/>
      <c r="AL116" s="9"/>
      <c r="AM116" s="9"/>
      <c r="AN116" s="9"/>
      <c r="AO116" s="9"/>
      <c r="AP116" s="9"/>
      <c r="AQ116" s="9"/>
      <c r="AR116" s="9"/>
      <c r="AS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25:55" x14ac:dyDescent="0.25">
      <c r="Z117" s="18" t="s">
        <v>34</v>
      </c>
      <c r="AA117" s="18"/>
      <c r="AK117" s="18" t="s">
        <v>34</v>
      </c>
      <c r="AL117" s="18"/>
      <c r="AM117" s="9"/>
      <c r="AN117" s="9"/>
      <c r="AO117" s="9"/>
      <c r="AP117" s="9"/>
      <c r="AQ117" s="9"/>
      <c r="AR117" s="9"/>
      <c r="AS117" s="9"/>
      <c r="AU117" s="18" t="s">
        <v>34</v>
      </c>
      <c r="AV117" s="18"/>
      <c r="AW117" s="9"/>
      <c r="AX117" s="9"/>
      <c r="AY117" s="9"/>
      <c r="AZ117" s="9"/>
      <c r="BA117" s="9"/>
      <c r="BB117" s="9"/>
      <c r="BC117" s="9"/>
    </row>
    <row r="118" spans="25:55" x14ac:dyDescent="0.25">
      <c r="Z118" s="19" t="s">
        <v>35</v>
      </c>
      <c r="AA118" s="19">
        <v>0.75211346857265804</v>
      </c>
      <c r="AK118" s="19" t="s">
        <v>35</v>
      </c>
      <c r="AL118" s="19">
        <v>0.70943074858418664</v>
      </c>
      <c r="AM118" s="9"/>
      <c r="AN118" s="9"/>
      <c r="AO118" s="9"/>
      <c r="AP118" s="9"/>
      <c r="AQ118" s="9"/>
      <c r="AR118" s="9"/>
      <c r="AS118" s="9"/>
      <c r="AU118" s="19" t="s">
        <v>35</v>
      </c>
      <c r="AV118" s="19">
        <v>0.71965904689318883</v>
      </c>
      <c r="AW118" s="9"/>
      <c r="AX118" s="9"/>
      <c r="AY118" s="9"/>
      <c r="AZ118" s="9"/>
      <c r="BA118" s="9"/>
      <c r="BB118" s="9"/>
      <c r="BC118" s="9"/>
    </row>
    <row r="119" spans="25:55" x14ac:dyDescent="0.25">
      <c r="Z119" s="19" t="s">
        <v>36</v>
      </c>
      <c r="AA119" s="19">
        <v>0.56567466960839474</v>
      </c>
      <c r="AK119" s="19" t="s">
        <v>36</v>
      </c>
      <c r="AL119" s="19">
        <v>0.5032919870367194</v>
      </c>
      <c r="AM119" s="9"/>
      <c r="AN119" s="9"/>
      <c r="AO119" s="9"/>
      <c r="AP119" s="9"/>
      <c r="AQ119" s="9"/>
      <c r="AR119" s="9"/>
      <c r="AS119" s="9"/>
      <c r="AU119" s="19" t="s">
        <v>36</v>
      </c>
      <c r="AV119" s="19">
        <v>0.51790914377521291</v>
      </c>
      <c r="AW119" s="9"/>
      <c r="AX119" s="9"/>
      <c r="AY119" s="9"/>
      <c r="AZ119" s="9"/>
      <c r="BA119" s="9"/>
      <c r="BB119" s="9"/>
      <c r="BC119" s="9"/>
    </row>
    <row r="120" spans="25:55" x14ac:dyDescent="0.25">
      <c r="Z120" s="19" t="s">
        <v>37</v>
      </c>
      <c r="AA120" s="19">
        <v>0.54896984920871761</v>
      </c>
      <c r="AK120" s="19" t="s">
        <v>37</v>
      </c>
      <c r="AL120" s="19">
        <v>0.48418783269197785</v>
      </c>
      <c r="AM120" s="9"/>
      <c r="AN120" s="9"/>
      <c r="AO120" s="9"/>
      <c r="AP120" s="9"/>
      <c r="AQ120" s="9"/>
      <c r="AR120" s="9"/>
      <c r="AS120" s="9"/>
      <c r="AU120" s="19" t="s">
        <v>37</v>
      </c>
      <c r="AV120" s="19">
        <v>0.4993671877665673</v>
      </c>
      <c r="AW120" s="9"/>
      <c r="AX120" s="9"/>
      <c r="AY120" s="9"/>
      <c r="AZ120" s="9"/>
      <c r="BA120" s="9"/>
      <c r="BB120" s="9"/>
      <c r="BC120" s="9"/>
    </row>
    <row r="121" spans="25:55" x14ac:dyDescent="0.25">
      <c r="Z121" s="19" t="s">
        <v>20</v>
      </c>
      <c r="AA121" s="19">
        <v>2.4195497738908389E-2</v>
      </c>
      <c r="AK121" s="19" t="s">
        <v>20</v>
      </c>
      <c r="AL121" s="19">
        <v>2.5874833530445493E-2</v>
      </c>
      <c r="AM121" s="9"/>
      <c r="AN121" s="9"/>
      <c r="AO121" s="9"/>
      <c r="AP121" s="9"/>
      <c r="AQ121" s="9"/>
      <c r="AR121" s="9"/>
      <c r="AS121" s="9"/>
      <c r="AU121" s="19" t="s">
        <v>20</v>
      </c>
      <c r="AV121" s="19">
        <v>2.5491267387128647E-2</v>
      </c>
      <c r="AW121" s="9"/>
      <c r="AX121" s="9"/>
      <c r="AY121" s="9"/>
      <c r="AZ121" s="9"/>
      <c r="BA121" s="9"/>
      <c r="BB121" s="9"/>
      <c r="BC121" s="9"/>
    </row>
    <row r="122" spans="25:55" ht="15.75" thickBot="1" x14ac:dyDescent="0.3">
      <c r="Z122" s="20" t="s">
        <v>38</v>
      </c>
      <c r="AA122" s="20">
        <v>55</v>
      </c>
      <c r="AK122" s="20" t="s">
        <v>38</v>
      </c>
      <c r="AL122" s="20">
        <v>55</v>
      </c>
      <c r="AM122" s="9"/>
      <c r="AN122" s="9"/>
      <c r="AO122" s="9"/>
      <c r="AP122" s="9"/>
      <c r="AQ122" s="9"/>
      <c r="AR122" s="9"/>
      <c r="AS122" s="9"/>
      <c r="AU122" s="20" t="s">
        <v>38</v>
      </c>
      <c r="AV122" s="20">
        <v>55</v>
      </c>
      <c r="AW122" s="9"/>
      <c r="AX122" s="9"/>
      <c r="AY122" s="9"/>
      <c r="AZ122" s="9"/>
      <c r="BA122" s="9"/>
      <c r="BB122" s="9"/>
      <c r="BC122" s="9"/>
    </row>
    <row r="123" spans="25:55" x14ac:dyDescent="0.25">
      <c r="AK123" s="9"/>
      <c r="AL123" s="9"/>
      <c r="AM123" s="9"/>
      <c r="AN123" s="9"/>
      <c r="AO123" s="9"/>
      <c r="AP123" s="9"/>
      <c r="AQ123" s="9"/>
      <c r="AR123" s="9"/>
      <c r="AS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25:55" ht="15.75" thickBot="1" x14ac:dyDescent="0.3">
      <c r="Z124" s="168" t="s">
        <v>39</v>
      </c>
      <c r="AK124" s="9" t="s">
        <v>39</v>
      </c>
      <c r="AL124" s="9"/>
      <c r="AM124" s="9"/>
      <c r="AN124" s="9"/>
      <c r="AO124" s="9"/>
      <c r="AP124" s="9"/>
      <c r="AQ124" s="9"/>
      <c r="AR124" s="9"/>
      <c r="AS124" s="9"/>
      <c r="AU124" s="9" t="s">
        <v>39</v>
      </c>
      <c r="AV124" s="9"/>
      <c r="AW124" s="9"/>
      <c r="AX124" s="9"/>
      <c r="AY124" s="9"/>
      <c r="AZ124" s="9"/>
      <c r="BA124" s="9"/>
      <c r="BB124" s="9"/>
      <c r="BC124" s="9"/>
    </row>
    <row r="125" spans="25:55" x14ac:dyDescent="0.25">
      <c r="Z125" s="21"/>
      <c r="AA125" s="21" t="s">
        <v>44</v>
      </c>
      <c r="AB125" s="21" t="s">
        <v>45</v>
      </c>
      <c r="AC125" s="21" t="s">
        <v>46</v>
      </c>
      <c r="AD125" s="21" t="s">
        <v>47</v>
      </c>
      <c r="AE125" s="21" t="s">
        <v>48</v>
      </c>
      <c r="AK125" s="21"/>
      <c r="AL125" s="21" t="s">
        <v>44</v>
      </c>
      <c r="AM125" s="21" t="s">
        <v>45</v>
      </c>
      <c r="AN125" s="21" t="s">
        <v>46</v>
      </c>
      <c r="AO125" s="21" t="s">
        <v>47</v>
      </c>
      <c r="AP125" s="21" t="s">
        <v>48</v>
      </c>
      <c r="AQ125" s="9"/>
      <c r="AR125" s="9"/>
      <c r="AS125" s="9"/>
      <c r="AU125" s="21"/>
      <c r="AV125" s="21" t="s">
        <v>44</v>
      </c>
      <c r="AW125" s="21" t="s">
        <v>45</v>
      </c>
      <c r="AX125" s="21" t="s">
        <v>46</v>
      </c>
      <c r="AY125" s="21" t="s">
        <v>47</v>
      </c>
      <c r="AZ125" s="21" t="s">
        <v>48</v>
      </c>
      <c r="BA125" s="9"/>
      <c r="BB125" s="9"/>
      <c r="BC125" s="9"/>
    </row>
    <row r="126" spans="25:55" x14ac:dyDescent="0.25">
      <c r="Z126" s="19" t="s">
        <v>40</v>
      </c>
      <c r="AA126" s="19">
        <v>2</v>
      </c>
      <c r="AB126" s="19">
        <v>3.9648251367443821E-2</v>
      </c>
      <c r="AC126" s="19">
        <v>1.982412568372191E-2</v>
      </c>
      <c r="AD126" s="19">
        <v>33.862960275785319</v>
      </c>
      <c r="AE126" s="19">
        <v>3.8299590104809905E-10</v>
      </c>
      <c r="AK126" s="19" t="s">
        <v>40</v>
      </c>
      <c r="AL126" s="19">
        <v>2</v>
      </c>
      <c r="AM126" s="19">
        <v>3.527583659891706E-2</v>
      </c>
      <c r="AN126" s="19">
        <v>1.763791829945853E-2</v>
      </c>
      <c r="AO126" s="19">
        <v>26.34463572449366</v>
      </c>
      <c r="AP126" s="19">
        <v>1.2549612610147063E-8</v>
      </c>
      <c r="AQ126" s="9"/>
      <c r="AR126" s="9"/>
      <c r="AS126" s="9"/>
      <c r="AU126" s="19" t="s">
        <v>40</v>
      </c>
      <c r="AV126" s="19">
        <v>2</v>
      </c>
      <c r="AW126" s="19">
        <v>3.6300356054678309E-2</v>
      </c>
      <c r="AX126" s="19">
        <v>1.8150178027339155E-2</v>
      </c>
      <c r="AY126" s="19">
        <v>27.931742666940028</v>
      </c>
      <c r="AZ126" s="19">
        <v>5.7723313462353762E-9</v>
      </c>
      <c r="BA126" s="9"/>
      <c r="BB126" s="9"/>
      <c r="BC126" s="9"/>
    </row>
    <row r="127" spans="25:55" x14ac:dyDescent="0.25">
      <c r="Z127" s="19" t="s">
        <v>41</v>
      </c>
      <c r="AA127" s="19">
        <v>52</v>
      </c>
      <c r="AB127" s="19">
        <v>3.0441949763343093E-2</v>
      </c>
      <c r="AC127" s="19">
        <v>5.8542211083352101E-4</v>
      </c>
      <c r="AD127" s="19"/>
      <c r="AE127" s="19"/>
      <c r="AK127" s="19" t="s">
        <v>41</v>
      </c>
      <c r="AL127" s="19">
        <v>52</v>
      </c>
      <c r="AM127" s="19">
        <v>3.4814364531869854E-2</v>
      </c>
      <c r="AN127" s="19">
        <v>6.6950701022826643E-4</v>
      </c>
      <c r="AO127" s="19"/>
      <c r="AP127" s="19"/>
      <c r="AQ127" s="9"/>
      <c r="AR127" s="9"/>
      <c r="AS127" s="9"/>
      <c r="AU127" s="19" t="s">
        <v>41</v>
      </c>
      <c r="AV127" s="19">
        <v>52</v>
      </c>
      <c r="AW127" s="19">
        <v>3.3789845076108604E-2</v>
      </c>
      <c r="AX127" s="19">
        <v>6.498047130020885E-4</v>
      </c>
      <c r="AY127" s="19"/>
      <c r="AZ127" s="19"/>
      <c r="BA127" s="9"/>
      <c r="BB127" s="9"/>
      <c r="BC127" s="9"/>
    </row>
    <row r="128" spans="25:55" ht="15.75" thickBot="1" x14ac:dyDescent="0.3">
      <c r="Z128" s="20" t="s">
        <v>42</v>
      </c>
      <c r="AA128" s="20">
        <v>54</v>
      </c>
      <c r="AB128" s="20">
        <v>7.0090201130786914E-2</v>
      </c>
      <c r="AC128" s="20"/>
      <c r="AD128" s="20"/>
      <c r="AE128" s="20"/>
      <c r="AK128" s="20" t="s">
        <v>42</v>
      </c>
      <c r="AL128" s="20">
        <v>54</v>
      </c>
      <c r="AM128" s="20">
        <v>7.0090201130786914E-2</v>
      </c>
      <c r="AN128" s="20"/>
      <c r="AO128" s="20"/>
      <c r="AP128" s="20"/>
      <c r="AQ128" s="9"/>
      <c r="AR128" s="9"/>
      <c r="AS128" s="9"/>
      <c r="AU128" s="20" t="s">
        <v>42</v>
      </c>
      <c r="AV128" s="20">
        <v>54</v>
      </c>
      <c r="AW128" s="20">
        <v>7.0090201130786914E-2</v>
      </c>
      <c r="AX128" s="20"/>
      <c r="AY128" s="20"/>
      <c r="AZ128" s="20"/>
      <c r="BA128" s="9"/>
      <c r="BB128" s="9"/>
      <c r="BC128" s="9"/>
    </row>
    <row r="129" spans="16:55" ht="15.75" thickBot="1" x14ac:dyDescent="0.3">
      <c r="AK129" s="9"/>
      <c r="AL129" s="9"/>
      <c r="AM129" s="9"/>
      <c r="AN129" s="9"/>
      <c r="AO129" s="9"/>
      <c r="AP129" s="9"/>
      <c r="AQ129" s="9"/>
      <c r="AR129" s="9"/>
      <c r="AS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6:55" x14ac:dyDescent="0.25">
      <c r="Z130" s="21"/>
      <c r="AA130" s="21" t="s">
        <v>49</v>
      </c>
      <c r="AB130" s="21" t="s">
        <v>20</v>
      </c>
      <c r="AC130" s="21" t="s">
        <v>50</v>
      </c>
      <c r="AD130" s="21" t="s">
        <v>51</v>
      </c>
      <c r="AE130" s="237" t="s">
        <v>52</v>
      </c>
      <c r="AF130" s="237" t="s">
        <v>53</v>
      </c>
      <c r="AG130" s="237" t="s">
        <v>54</v>
      </c>
      <c r="AH130" s="237" t="s">
        <v>55</v>
      </c>
      <c r="AK130" s="21"/>
      <c r="AL130" s="21" t="s">
        <v>49</v>
      </c>
      <c r="AM130" s="21" t="s">
        <v>20</v>
      </c>
      <c r="AN130" s="21" t="s">
        <v>50</v>
      </c>
      <c r="AO130" s="21" t="s">
        <v>51</v>
      </c>
      <c r="AP130" s="21" t="s">
        <v>52</v>
      </c>
      <c r="AQ130" s="21" t="s">
        <v>53</v>
      </c>
      <c r="AR130" s="21" t="s">
        <v>54</v>
      </c>
      <c r="AS130" s="21" t="s">
        <v>55</v>
      </c>
      <c r="AU130" s="21"/>
      <c r="AV130" s="21" t="s">
        <v>49</v>
      </c>
      <c r="AW130" s="21" t="s">
        <v>20</v>
      </c>
      <c r="AX130" s="21" t="s">
        <v>50</v>
      </c>
      <c r="AY130" s="21" t="s">
        <v>51</v>
      </c>
      <c r="AZ130" s="21" t="s">
        <v>52</v>
      </c>
      <c r="BA130" s="21" t="s">
        <v>53</v>
      </c>
      <c r="BB130" s="21" t="s">
        <v>54</v>
      </c>
      <c r="BC130" s="21" t="s">
        <v>55</v>
      </c>
    </row>
    <row r="131" spans="16:55" x14ac:dyDescent="0.25">
      <c r="P131" t="s">
        <v>43</v>
      </c>
      <c r="Q131">
        <v>8.3624162336762009E-3</v>
      </c>
      <c r="R131">
        <v>3.5855152084422084E-3</v>
      </c>
      <c r="S131">
        <v>2.3322774406273967</v>
      </c>
      <c r="T131">
        <v>2.3178763376132977E-2</v>
      </c>
      <c r="U131">
        <v>1.1852277512687847E-3</v>
      </c>
      <c r="V131">
        <v>1.5539604716083618E-2</v>
      </c>
      <c r="W131">
        <v>1.1852277512687847E-3</v>
      </c>
      <c r="X131">
        <v>1.5539604716083618E-2</v>
      </c>
      <c r="Z131" s="19" t="s">
        <v>43</v>
      </c>
      <c r="AA131" s="19">
        <v>7.0992479131500117E-3</v>
      </c>
      <c r="AB131" s="19">
        <v>3.2805983752178516E-3</v>
      </c>
      <c r="AC131" s="19">
        <v>2.1640100680347922</v>
      </c>
      <c r="AD131" s="19">
        <v>3.5078680287421338E-2</v>
      </c>
      <c r="AE131" s="238">
        <v>5.1624566482855096E-4</v>
      </c>
      <c r="AF131" s="238">
        <v>1.3682250161471472E-2</v>
      </c>
      <c r="AG131" s="238">
        <v>5.1624566482855096E-4</v>
      </c>
      <c r="AH131" s="238">
        <v>1.3682250161471472E-2</v>
      </c>
      <c r="AK131" s="19" t="s">
        <v>43</v>
      </c>
      <c r="AL131" s="19">
        <v>1.0375185684174032E-2</v>
      </c>
      <c r="AM131" s="19">
        <v>3.7821524575561544E-3</v>
      </c>
      <c r="AN131" s="19">
        <v>2.7431960505574065</v>
      </c>
      <c r="AO131" s="19">
        <v>8.3279426939326835E-3</v>
      </c>
      <c r="AP131" s="19">
        <v>2.7857415389627698E-3</v>
      </c>
      <c r="AQ131" s="19">
        <v>1.7964629829385292E-2</v>
      </c>
      <c r="AR131" s="19">
        <v>2.7857415389627698E-3</v>
      </c>
      <c r="AS131" s="19">
        <v>1.7964629829385292E-2</v>
      </c>
      <c r="AU131" s="19" t="s">
        <v>43</v>
      </c>
      <c r="AV131" s="19">
        <v>3.7279812799333291E-3</v>
      </c>
      <c r="AW131" s="19">
        <v>3.8461690730944736E-3</v>
      </c>
      <c r="AX131" s="19">
        <v>0.96927129543318402</v>
      </c>
      <c r="AY131" s="19">
        <v>0.3368967457140789</v>
      </c>
      <c r="AZ131" s="19">
        <v>-3.989921602318763E-3</v>
      </c>
      <c r="BA131" s="19">
        <v>1.1445884162185421E-2</v>
      </c>
      <c r="BB131" s="19">
        <v>-3.989921602318763E-3</v>
      </c>
      <c r="BC131" s="19">
        <v>1.1445884162185421E-2</v>
      </c>
    </row>
    <row r="132" spans="16:55" x14ac:dyDescent="0.25">
      <c r="P132" t="s">
        <v>13</v>
      </c>
      <c r="Q132">
        <v>0.50433857612070587</v>
      </c>
      <c r="R132">
        <v>6.6391588824519038E-2</v>
      </c>
      <c r="S132">
        <v>7.5964227555049701</v>
      </c>
      <c r="T132">
        <v>2.914407612212674E-10</v>
      </c>
      <c r="U132">
        <v>0.37144137197048471</v>
      </c>
      <c r="V132">
        <v>0.63723578027092698</v>
      </c>
      <c r="W132">
        <v>0.37144137197048471</v>
      </c>
      <c r="X132">
        <v>0.63723578027092698</v>
      </c>
      <c r="Z132" s="19" t="s">
        <v>241</v>
      </c>
      <c r="AA132" s="19">
        <v>0.58840718359943656</v>
      </c>
      <c r="AB132" s="19">
        <v>7.2046943400708371E-2</v>
      </c>
      <c r="AC132" s="19">
        <v>8.1669971802530519</v>
      </c>
      <c r="AD132" s="19">
        <v>6.939527883778675E-11</v>
      </c>
      <c r="AE132" s="238">
        <v>0.44383441480994501</v>
      </c>
      <c r="AF132" s="238">
        <v>0.7329799523889281</v>
      </c>
      <c r="AG132" s="238">
        <v>0.44383441480994501</v>
      </c>
      <c r="AH132" s="238">
        <v>0.7329799523889281</v>
      </c>
      <c r="AK132" s="19" t="s">
        <v>241</v>
      </c>
      <c r="AL132" s="19">
        <v>0.49054140416655445</v>
      </c>
      <c r="AM132" s="19">
        <v>6.7600757145687584E-2</v>
      </c>
      <c r="AN132" s="19">
        <v>7.2564483724550604</v>
      </c>
      <c r="AO132" s="19">
        <v>1.9302019091156573E-9</v>
      </c>
      <c r="AP132" s="19">
        <v>0.35489056082040948</v>
      </c>
      <c r="AQ132" s="19">
        <v>0.62619224751269942</v>
      </c>
      <c r="AR132" s="19">
        <v>0.35489056082040948</v>
      </c>
      <c r="AS132" s="19">
        <v>0.62619224751269942</v>
      </c>
      <c r="AU132" s="19" t="s">
        <v>241</v>
      </c>
      <c r="AV132" s="19">
        <v>0.55180511084171624</v>
      </c>
      <c r="AW132" s="19">
        <v>7.5967882604147788E-2</v>
      </c>
      <c r="AX132" s="19">
        <v>7.2636631682503694</v>
      </c>
      <c r="AY132" s="19">
        <v>1.8797745571474619E-9</v>
      </c>
      <c r="AZ132" s="19">
        <v>0.39936440192680184</v>
      </c>
      <c r="BA132" s="19">
        <v>0.70424581975663059</v>
      </c>
      <c r="BB132" s="19">
        <v>0.39936440192680184</v>
      </c>
      <c r="BC132" s="19">
        <v>0.70424581975663059</v>
      </c>
    </row>
    <row r="133" spans="16:55" ht="15.75" thickBot="1" x14ac:dyDescent="0.3">
      <c r="P133" s="8" t="s">
        <v>223</v>
      </c>
      <c r="Q133" s="8">
        <v>-7.0272411603233415E-2</v>
      </c>
      <c r="R133" s="8">
        <v>3.5614571083875377E-2</v>
      </c>
      <c r="S133" s="8">
        <v>-1.9731365411571529</v>
      </c>
      <c r="T133" s="8">
        <v>5.3251773225810213E-2</v>
      </c>
      <c r="U133" s="8">
        <v>-0.14156272123216007</v>
      </c>
      <c r="V133" s="8">
        <v>1.0178980256932424E-3</v>
      </c>
      <c r="W133" s="8">
        <v>-0.14156272123216007</v>
      </c>
      <c r="X133" s="8">
        <v>1.0178980256932424E-3</v>
      </c>
      <c r="Z133" s="20" t="s">
        <v>222</v>
      </c>
      <c r="AA133" s="20">
        <v>-7.6473860987083322E-2</v>
      </c>
      <c r="AB133" s="20">
        <v>2.2397814221633356E-2</v>
      </c>
      <c r="AC133" s="20">
        <v>-3.4143448208986209</v>
      </c>
      <c r="AD133" s="20">
        <v>1.2469307544632781E-3</v>
      </c>
      <c r="AE133" s="239">
        <v>-0.12141836333528909</v>
      </c>
      <c r="AF133" s="239">
        <v>-3.1529358638877555E-2</v>
      </c>
      <c r="AG133" s="239">
        <v>-0.12141836333528909</v>
      </c>
      <c r="AH133" s="239">
        <v>-3.1529358638877555E-2</v>
      </c>
      <c r="AK133" s="20" t="s">
        <v>222</v>
      </c>
      <c r="AL133" s="20">
        <v>-6.8901872909736317E-2</v>
      </c>
      <c r="AM133" s="20">
        <v>3.6001671344920196E-2</v>
      </c>
      <c r="AN133" s="20">
        <v>-1.913852061189329</v>
      </c>
      <c r="AO133" s="20">
        <v>6.1150417142268071E-2</v>
      </c>
      <c r="AP133" s="20">
        <v>-0.14114451169090128</v>
      </c>
      <c r="AQ133" s="20">
        <v>3.340765871428647E-3</v>
      </c>
      <c r="AR133" s="20">
        <v>-0.14114451169090128</v>
      </c>
      <c r="AS133" s="20">
        <v>3.340765871428647E-3</v>
      </c>
      <c r="AU133" s="20" t="s">
        <v>222</v>
      </c>
      <c r="AV133" s="20">
        <v>-7.8553276775545355E-2</v>
      </c>
      <c r="AW133" s="20">
        <v>3.3959812110737522E-2</v>
      </c>
      <c r="AX133" s="20">
        <v>-2.313124599140763</v>
      </c>
      <c r="AY133" s="20">
        <v>2.4704565456266068E-2</v>
      </c>
      <c r="AZ133" s="20">
        <v>-0.14669862524805197</v>
      </c>
      <c r="BA133" s="20">
        <v>-1.0407928303038744E-2</v>
      </c>
      <c r="BB133" s="20">
        <v>-0.14669862524805197</v>
      </c>
      <c r="BC133" s="20">
        <v>-1.0407928303038744E-2</v>
      </c>
    </row>
    <row r="134" spans="16:55" x14ac:dyDescent="0.25">
      <c r="AK134" s="9"/>
      <c r="AL134" s="9"/>
      <c r="AM134" s="9"/>
      <c r="AN134" s="9"/>
      <c r="AO134" s="9"/>
      <c r="AP134" s="9"/>
      <c r="AQ134" s="9"/>
      <c r="AR134" s="9"/>
      <c r="AS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6:55" x14ac:dyDescent="0.25">
      <c r="AK135" s="9"/>
      <c r="AL135" s="9"/>
      <c r="AM135" s="9"/>
      <c r="AN135" s="9"/>
      <c r="AO135" s="9"/>
      <c r="AP135" s="9"/>
      <c r="AQ135" s="9"/>
      <c r="AR135" s="9"/>
      <c r="AS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6:55" x14ac:dyDescent="0.25">
      <c r="AK136" s="9"/>
      <c r="AL136" s="9"/>
      <c r="AM136" s="9"/>
      <c r="AN136" s="9"/>
      <c r="AO136" s="9"/>
      <c r="AP136" s="9"/>
      <c r="AQ136" s="9"/>
      <c r="AR136" s="9"/>
      <c r="AS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8" spans="16:55" x14ac:dyDescent="0.25">
      <c r="Y138" s="9" t="s">
        <v>269</v>
      </c>
      <c r="Z138" s="52" t="s">
        <v>248</v>
      </c>
      <c r="AJ138" s="168" t="s">
        <v>269</v>
      </c>
      <c r="AK138" s="9" t="s">
        <v>272</v>
      </c>
      <c r="AL138" s="9"/>
      <c r="AM138" s="9"/>
      <c r="AN138" s="9"/>
      <c r="AO138" s="9"/>
      <c r="AP138" s="9"/>
      <c r="AQ138" s="9"/>
      <c r="AR138" s="9"/>
      <c r="AS138" s="9"/>
      <c r="AT138" s="168" t="s">
        <v>269</v>
      </c>
      <c r="AU138" s="9" t="s">
        <v>272</v>
      </c>
      <c r="AV138" s="9"/>
      <c r="AW138" s="9"/>
      <c r="AX138" s="9"/>
      <c r="AY138" s="9"/>
      <c r="AZ138" s="9"/>
      <c r="BA138" s="9"/>
      <c r="BB138" s="9"/>
      <c r="BC138" s="9"/>
    </row>
    <row r="139" spans="16:55" ht="15.75" thickBot="1" x14ac:dyDescent="0.3">
      <c r="AK139" s="9"/>
      <c r="AL139" s="9"/>
      <c r="AM139" s="9"/>
      <c r="AN139" s="9"/>
      <c r="AO139" s="9"/>
      <c r="AP139" s="9"/>
      <c r="AQ139" s="9"/>
      <c r="AR139" s="9"/>
      <c r="AS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6:55" x14ac:dyDescent="0.25">
      <c r="Z140" s="18" t="s">
        <v>34</v>
      </c>
      <c r="AA140" s="18"/>
      <c r="AK140" s="18" t="s">
        <v>34</v>
      </c>
      <c r="AL140" s="18"/>
      <c r="AM140" s="9"/>
      <c r="AN140" s="9"/>
      <c r="AO140" s="9"/>
      <c r="AP140" s="9"/>
      <c r="AQ140" s="9"/>
      <c r="AR140" s="9"/>
      <c r="AS140" s="9"/>
      <c r="AU140" s="18" t="s">
        <v>34</v>
      </c>
      <c r="AV140" s="18"/>
      <c r="AW140" s="9"/>
      <c r="AX140" s="9"/>
      <c r="AY140" s="9"/>
      <c r="AZ140" s="9"/>
      <c r="BA140" s="9"/>
      <c r="BB140" s="9"/>
      <c r="BC140" s="9"/>
    </row>
    <row r="141" spans="16:55" x14ac:dyDescent="0.25">
      <c r="Z141" s="19" t="s">
        <v>35</v>
      </c>
      <c r="AA141" s="19">
        <v>0.74193430888173673</v>
      </c>
      <c r="AK141" s="19" t="s">
        <v>35</v>
      </c>
      <c r="AL141" s="19">
        <v>0.7063305160695037</v>
      </c>
      <c r="AM141" s="9"/>
      <c r="AN141" s="9"/>
      <c r="AO141" s="9"/>
      <c r="AP141" s="9"/>
      <c r="AQ141" s="9"/>
      <c r="AR141" s="9"/>
      <c r="AS141" s="9"/>
      <c r="AU141" s="19" t="s">
        <v>35</v>
      </c>
      <c r="AV141" s="19">
        <v>0.70477089057302122</v>
      </c>
      <c r="AW141" s="9"/>
      <c r="AX141" s="9"/>
      <c r="AY141" s="9"/>
      <c r="AZ141" s="9"/>
      <c r="BA141" s="9"/>
      <c r="BB141" s="9"/>
      <c r="BC141" s="9"/>
    </row>
    <row r="142" spans="16:55" x14ac:dyDescent="0.25">
      <c r="Z142" s="19" t="s">
        <v>36</v>
      </c>
      <c r="AA142" s="19">
        <v>0.55046651869582031</v>
      </c>
      <c r="AK142" s="19" t="s">
        <v>36</v>
      </c>
      <c r="AL142" s="19">
        <v>0.49890279793101139</v>
      </c>
      <c r="AM142" s="9"/>
      <c r="AN142" s="9"/>
      <c r="AO142" s="9"/>
      <c r="AP142" s="9"/>
      <c r="AQ142" s="9"/>
      <c r="AR142" s="9"/>
      <c r="AS142" s="9"/>
      <c r="AU142" s="19" t="s">
        <v>36</v>
      </c>
      <c r="AV142" s="19">
        <v>0.49670200819908938</v>
      </c>
      <c r="AW142" s="9"/>
      <c r="AX142" s="9"/>
      <c r="AY142" s="9"/>
      <c r="AZ142" s="9"/>
      <c r="BA142" s="9"/>
      <c r="BB142" s="9"/>
      <c r="BC142" s="9"/>
    </row>
    <row r="143" spans="16:55" x14ac:dyDescent="0.25">
      <c r="Z143" s="19" t="s">
        <v>37</v>
      </c>
      <c r="AA143" s="19">
        <v>0.53496536416808993</v>
      </c>
      <c r="AK143" s="19" t="s">
        <v>37</v>
      </c>
      <c r="AL143" s="19">
        <v>0.48162358406656353</v>
      </c>
      <c r="AM143" s="9"/>
      <c r="AN143" s="9"/>
      <c r="AO143" s="9"/>
      <c r="AP143" s="9"/>
      <c r="AQ143" s="9"/>
      <c r="AR143" s="9"/>
      <c r="AS143" s="9"/>
      <c r="AU143" s="19" t="s">
        <v>37</v>
      </c>
      <c r="AV143" s="19">
        <v>0.47934690503354072</v>
      </c>
      <c r="AW143" s="9"/>
      <c r="AX143" s="9"/>
      <c r="AY143" s="9"/>
      <c r="AZ143" s="9"/>
      <c r="BA143" s="9"/>
      <c r="BB143" s="9"/>
      <c r="BC143" s="9"/>
    </row>
    <row r="144" spans="16:55" x14ac:dyDescent="0.25">
      <c r="Z144" s="19" t="s">
        <v>20</v>
      </c>
      <c r="AA144" s="19">
        <v>2.4536742268238543E-2</v>
      </c>
      <c r="AK144" s="19" t="s">
        <v>20</v>
      </c>
      <c r="AL144" s="19">
        <v>2.5905791645199603E-2</v>
      </c>
      <c r="AM144" s="9"/>
      <c r="AN144" s="9"/>
      <c r="AO144" s="9"/>
      <c r="AP144" s="9"/>
      <c r="AQ144" s="9"/>
      <c r="AR144" s="9"/>
      <c r="AS144" s="9"/>
      <c r="AU144" s="19" t="s">
        <v>20</v>
      </c>
      <c r="AV144" s="19">
        <v>2.5962617683582864E-2</v>
      </c>
      <c r="AW144" s="9"/>
      <c r="AX144" s="9"/>
      <c r="AY144" s="9"/>
      <c r="AZ144" s="9"/>
      <c r="BA144" s="9"/>
      <c r="BB144" s="9"/>
      <c r="BC144" s="9"/>
    </row>
    <row r="145" spans="25:55" ht="15.75" thickBot="1" x14ac:dyDescent="0.3">
      <c r="Z145" s="20" t="s">
        <v>38</v>
      </c>
      <c r="AA145" s="20">
        <v>61</v>
      </c>
      <c r="AK145" s="20" t="s">
        <v>38</v>
      </c>
      <c r="AL145" s="20">
        <v>61</v>
      </c>
      <c r="AM145" s="9"/>
      <c r="AN145" s="9"/>
      <c r="AO145" s="9"/>
      <c r="AP145" s="9"/>
      <c r="AQ145" s="9"/>
      <c r="AR145" s="9"/>
      <c r="AS145" s="9"/>
      <c r="AU145" s="20" t="s">
        <v>38</v>
      </c>
      <c r="AV145" s="20">
        <v>61</v>
      </c>
      <c r="AW145" s="9"/>
      <c r="AX145" s="9"/>
      <c r="AY145" s="9"/>
      <c r="AZ145" s="9"/>
      <c r="BA145" s="9"/>
      <c r="BB145" s="9"/>
      <c r="BC145" s="9"/>
    </row>
    <row r="146" spans="25:55" x14ac:dyDescent="0.25">
      <c r="AK146" s="9"/>
      <c r="AL146" s="9"/>
      <c r="AM146" s="9"/>
      <c r="AN146" s="9"/>
      <c r="AO146" s="9"/>
      <c r="AP146" s="9"/>
      <c r="AQ146" s="9"/>
      <c r="AR146" s="9"/>
      <c r="AS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25:55" ht="15.75" thickBot="1" x14ac:dyDescent="0.3">
      <c r="Z147" s="168" t="s">
        <v>39</v>
      </c>
      <c r="AK147" s="9" t="s">
        <v>39</v>
      </c>
      <c r="AL147" s="9"/>
      <c r="AM147" s="9"/>
      <c r="AN147" s="9"/>
      <c r="AO147" s="9"/>
      <c r="AP147" s="9"/>
      <c r="AQ147" s="9"/>
      <c r="AR147" s="9"/>
      <c r="AS147" s="9"/>
      <c r="AU147" s="9" t="s">
        <v>39</v>
      </c>
      <c r="AV147" s="9"/>
      <c r="AW147" s="9"/>
      <c r="AX147" s="9"/>
      <c r="AY147" s="9"/>
      <c r="AZ147" s="9"/>
      <c r="BA147" s="9"/>
      <c r="BB147" s="9"/>
      <c r="BC147" s="9"/>
    </row>
    <row r="148" spans="25:55" x14ac:dyDescent="0.25">
      <c r="Z148" s="21"/>
      <c r="AA148" s="21" t="s">
        <v>44</v>
      </c>
      <c r="AB148" s="21" t="s">
        <v>45</v>
      </c>
      <c r="AC148" s="21" t="s">
        <v>46</v>
      </c>
      <c r="AD148" s="21" t="s">
        <v>47</v>
      </c>
      <c r="AE148" s="21" t="s">
        <v>48</v>
      </c>
      <c r="AK148" s="21"/>
      <c r="AL148" s="21" t="s">
        <v>44</v>
      </c>
      <c r="AM148" s="21" t="s">
        <v>45</v>
      </c>
      <c r="AN148" s="21" t="s">
        <v>46</v>
      </c>
      <c r="AO148" s="21" t="s">
        <v>47</v>
      </c>
      <c r="AP148" s="21" t="s">
        <v>48</v>
      </c>
      <c r="AQ148" s="9"/>
      <c r="AR148" s="9"/>
      <c r="AS148" s="9"/>
      <c r="AU148" s="21"/>
      <c r="AV148" s="21" t="s">
        <v>44</v>
      </c>
      <c r="AW148" s="21" t="s">
        <v>45</v>
      </c>
      <c r="AX148" s="21" t="s">
        <v>46</v>
      </c>
      <c r="AY148" s="21" t="s">
        <v>47</v>
      </c>
      <c r="AZ148" s="21" t="s">
        <v>48</v>
      </c>
      <c r="BA148" s="9"/>
      <c r="BB148" s="9"/>
      <c r="BC148" s="9"/>
    </row>
    <row r="149" spans="25:55" x14ac:dyDescent="0.25">
      <c r="Z149" s="19" t="s">
        <v>40</v>
      </c>
      <c r="AA149" s="19">
        <v>2</v>
      </c>
      <c r="AB149" s="19">
        <v>4.275930730408202E-2</v>
      </c>
      <c r="AC149" s="19">
        <v>2.137965365204101E-2</v>
      </c>
      <c r="AD149" s="19">
        <v>35.511323863721216</v>
      </c>
      <c r="AE149" s="19">
        <v>8.5133259918787151E-11</v>
      </c>
      <c r="AK149" s="19" t="s">
        <v>40</v>
      </c>
      <c r="AL149" s="19">
        <v>2</v>
      </c>
      <c r="AM149" s="19">
        <v>3.8753924765743304E-2</v>
      </c>
      <c r="AN149" s="19">
        <v>1.9376962382871652E-2</v>
      </c>
      <c r="AO149" s="19">
        <v>28.873003242208128</v>
      </c>
      <c r="AP149" s="19">
        <v>1.9848941727675101E-9</v>
      </c>
      <c r="AQ149" s="9"/>
      <c r="AR149" s="9"/>
      <c r="AS149" s="9"/>
      <c r="AU149" s="19" t="s">
        <v>40</v>
      </c>
      <c r="AV149" s="19">
        <v>2</v>
      </c>
      <c r="AW149" s="19">
        <v>3.8582971145018331E-2</v>
      </c>
      <c r="AX149" s="19">
        <v>1.9291485572509166E-2</v>
      </c>
      <c r="AY149" s="19">
        <v>28.619939821797495</v>
      </c>
      <c r="AZ149" s="19">
        <v>2.2538796812070587E-9</v>
      </c>
      <c r="BA149" s="9"/>
      <c r="BB149" s="9"/>
      <c r="BC149" s="9"/>
    </row>
    <row r="150" spans="25:55" x14ac:dyDescent="0.25">
      <c r="Z150" s="19" t="s">
        <v>41</v>
      </c>
      <c r="AA150" s="19">
        <v>58</v>
      </c>
      <c r="AB150" s="19">
        <v>3.4918999826001912E-2</v>
      </c>
      <c r="AC150" s="19">
        <v>6.0205172113796395E-4</v>
      </c>
      <c r="AD150" s="19"/>
      <c r="AE150" s="19"/>
      <c r="AK150" s="19" t="s">
        <v>41</v>
      </c>
      <c r="AL150" s="19">
        <v>58</v>
      </c>
      <c r="AM150" s="19">
        <v>3.8924382364340628E-2</v>
      </c>
      <c r="AN150" s="19">
        <v>6.711100407644936E-4</v>
      </c>
      <c r="AO150" s="19"/>
      <c r="AP150" s="19"/>
      <c r="AQ150" s="9"/>
      <c r="AR150" s="9"/>
      <c r="AS150" s="9"/>
      <c r="AU150" s="19" t="s">
        <v>41</v>
      </c>
      <c r="AV150" s="19">
        <v>58</v>
      </c>
      <c r="AW150" s="19">
        <v>3.90953359850656E-2</v>
      </c>
      <c r="AX150" s="19">
        <v>6.7405751698388966E-4</v>
      </c>
      <c r="AY150" s="19"/>
      <c r="AZ150" s="19"/>
      <c r="BA150" s="9"/>
      <c r="BB150" s="9"/>
      <c r="BC150" s="9"/>
    </row>
    <row r="151" spans="25:55" ht="15.75" thickBot="1" x14ac:dyDescent="0.3">
      <c r="Z151" s="20" t="s">
        <v>42</v>
      </c>
      <c r="AA151" s="20">
        <v>60</v>
      </c>
      <c r="AB151" s="20">
        <v>7.7678307130083932E-2</v>
      </c>
      <c r="AC151" s="20"/>
      <c r="AD151" s="20"/>
      <c r="AE151" s="20"/>
      <c r="AK151" s="20" t="s">
        <v>42</v>
      </c>
      <c r="AL151" s="20">
        <v>60</v>
      </c>
      <c r="AM151" s="20">
        <v>7.7678307130083932E-2</v>
      </c>
      <c r="AN151" s="20"/>
      <c r="AO151" s="20"/>
      <c r="AP151" s="20"/>
      <c r="AQ151" s="9"/>
      <c r="AR151" s="9"/>
      <c r="AS151" s="9"/>
      <c r="AU151" s="20" t="s">
        <v>42</v>
      </c>
      <c r="AV151" s="20">
        <v>60</v>
      </c>
      <c r="AW151" s="20">
        <v>7.7678307130083932E-2</v>
      </c>
      <c r="AX151" s="20"/>
      <c r="AY151" s="20"/>
      <c r="AZ151" s="20"/>
      <c r="BA151" s="9"/>
      <c r="BB151" s="9"/>
      <c r="BC151" s="9"/>
    </row>
    <row r="152" spans="25:55" ht="15.75" thickBot="1" x14ac:dyDescent="0.3">
      <c r="AK152" s="9"/>
      <c r="AL152" s="9"/>
      <c r="AM152" s="9"/>
      <c r="AN152" s="9"/>
      <c r="AO152" s="9"/>
      <c r="AP152" s="9"/>
      <c r="AQ152" s="9"/>
      <c r="AR152" s="9"/>
      <c r="AS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25:55" x14ac:dyDescent="0.25">
      <c r="Z153" s="21"/>
      <c r="AA153" s="21" t="s">
        <v>49</v>
      </c>
      <c r="AB153" s="21" t="s">
        <v>20</v>
      </c>
      <c r="AC153" s="21" t="s">
        <v>50</v>
      </c>
      <c r="AD153" s="21" t="s">
        <v>51</v>
      </c>
      <c r="AE153" s="21" t="s">
        <v>52</v>
      </c>
      <c r="AF153" s="21" t="s">
        <v>53</v>
      </c>
      <c r="AG153" s="21" t="s">
        <v>54</v>
      </c>
      <c r="AH153" s="21" t="s">
        <v>55</v>
      </c>
      <c r="AK153" s="21"/>
      <c r="AL153" s="21" t="s">
        <v>49</v>
      </c>
      <c r="AM153" s="21" t="s">
        <v>20</v>
      </c>
      <c r="AN153" s="21" t="s">
        <v>50</v>
      </c>
      <c r="AO153" s="21" t="s">
        <v>51</v>
      </c>
      <c r="AP153" s="21" t="s">
        <v>52</v>
      </c>
      <c r="AQ153" s="21" t="s">
        <v>53</v>
      </c>
      <c r="AR153" s="21" t="s">
        <v>54</v>
      </c>
      <c r="AS153" s="21" t="s">
        <v>55</v>
      </c>
      <c r="AU153" s="21"/>
      <c r="AV153" s="21" t="s">
        <v>49</v>
      </c>
      <c r="AW153" s="21" t="s">
        <v>20</v>
      </c>
      <c r="AX153" s="21" t="s">
        <v>50</v>
      </c>
      <c r="AY153" s="21" t="s">
        <v>51</v>
      </c>
      <c r="AZ153" s="21" t="s">
        <v>52</v>
      </c>
      <c r="BA153" s="21" t="s">
        <v>53</v>
      </c>
      <c r="BB153" s="21" t="s">
        <v>54</v>
      </c>
      <c r="BC153" s="21" t="s">
        <v>55</v>
      </c>
    </row>
    <row r="154" spans="25:55" x14ac:dyDescent="0.25">
      <c r="Z154" s="19" t="s">
        <v>43</v>
      </c>
      <c r="AA154" s="19">
        <v>5.530455337330294E-3</v>
      </c>
      <c r="AB154" s="19">
        <v>3.1531090599225915E-3</v>
      </c>
      <c r="AC154" s="19">
        <v>1.7539689342258482</v>
      </c>
      <c r="AD154" s="19">
        <v>8.4718334387465649E-2</v>
      </c>
      <c r="AE154" s="19">
        <v>-7.8117819733350326E-4</v>
      </c>
      <c r="AF154" s="19">
        <v>1.1842088871994092E-2</v>
      </c>
      <c r="AG154" s="19">
        <v>-7.8117819733350326E-4</v>
      </c>
      <c r="AH154" s="19">
        <v>1.1842088871994092E-2</v>
      </c>
      <c r="AK154" s="19" t="s">
        <v>43</v>
      </c>
      <c r="AL154" s="19">
        <v>8.3624162336762009E-3</v>
      </c>
      <c r="AM154" s="19">
        <v>3.5855152084422084E-3</v>
      </c>
      <c r="AN154" s="19">
        <v>2.3322774406273967</v>
      </c>
      <c r="AO154" s="19">
        <v>2.3178763376132977E-2</v>
      </c>
      <c r="AP154" s="19">
        <v>1.1852277512687847E-3</v>
      </c>
      <c r="AQ154" s="19">
        <v>1.5539604716083618E-2</v>
      </c>
      <c r="AR154" s="19">
        <v>1.1852277512687847E-3</v>
      </c>
      <c r="AS154" s="19">
        <v>1.5539604716083618E-2</v>
      </c>
      <c r="AU154" s="19" t="s">
        <v>43</v>
      </c>
      <c r="AV154" s="19">
        <v>2.8503629116400234E-3</v>
      </c>
      <c r="AW154" s="19">
        <v>3.6631784553460478E-3</v>
      </c>
      <c r="AX154" s="19">
        <v>0.77811194469114653</v>
      </c>
      <c r="AY154" s="19">
        <v>0.4396657761548437</v>
      </c>
      <c r="AZ154" s="19">
        <v>-4.4822854499702962E-3</v>
      </c>
      <c r="BA154" s="19">
        <v>1.0183011273250343E-2</v>
      </c>
      <c r="BB154" s="19">
        <v>-4.4822854499702962E-3</v>
      </c>
      <c r="BC154" s="19">
        <v>1.0183011273250343E-2</v>
      </c>
    </row>
    <row r="155" spans="25:55" x14ac:dyDescent="0.25">
      <c r="Z155" s="19" t="s">
        <v>241</v>
      </c>
      <c r="AA155" s="19">
        <v>0.59652275149276768</v>
      </c>
      <c r="AB155" s="19">
        <v>7.1487302892170118E-2</v>
      </c>
      <c r="AC155" s="19">
        <v>8.3444573701787235</v>
      </c>
      <c r="AD155" s="19">
        <v>1.6250888508264679E-11</v>
      </c>
      <c r="AE155" s="19">
        <v>0.45342536739912453</v>
      </c>
      <c r="AF155" s="19">
        <v>0.73962013558641082</v>
      </c>
      <c r="AG155" s="19">
        <v>0.45342536739912453</v>
      </c>
      <c r="AH155" s="19">
        <v>0.73962013558641082</v>
      </c>
      <c r="AK155" s="19" t="s">
        <v>13</v>
      </c>
      <c r="AL155" s="19">
        <v>0.50433857612070587</v>
      </c>
      <c r="AM155" s="19">
        <v>6.6391588824519038E-2</v>
      </c>
      <c r="AN155" s="19">
        <v>7.5964227555049701</v>
      </c>
      <c r="AO155" s="19">
        <v>2.914407612212674E-10</v>
      </c>
      <c r="AP155" s="19">
        <v>0.37144137197048471</v>
      </c>
      <c r="AQ155" s="19">
        <v>0.63723578027092698</v>
      </c>
      <c r="AR155" s="19">
        <v>0.37144137197048471</v>
      </c>
      <c r="AS155" s="19">
        <v>0.63723578027092698</v>
      </c>
      <c r="AU155" s="19" t="s">
        <v>13</v>
      </c>
      <c r="AV155" s="19">
        <v>0.54621810609551891</v>
      </c>
      <c r="AW155" s="19">
        <v>7.5081120897806039E-2</v>
      </c>
      <c r="AX155" s="19">
        <v>7.2750393116664309</v>
      </c>
      <c r="AY155" s="19">
        <v>1.0112254084072867E-9</v>
      </c>
      <c r="AZ155" s="19">
        <v>0.39592691366515836</v>
      </c>
      <c r="BA155" s="19">
        <v>0.69650929852587939</v>
      </c>
      <c r="BB155" s="19">
        <v>0.39592691366515836</v>
      </c>
      <c r="BC155" s="19">
        <v>0.69650929852587939</v>
      </c>
    </row>
    <row r="156" spans="25:55" ht="15.75" thickBot="1" x14ac:dyDescent="0.3">
      <c r="Z156" s="20" t="s">
        <v>222</v>
      </c>
      <c r="AA156" s="20">
        <v>-7.4485193589368309E-2</v>
      </c>
      <c r="AB156" s="20">
        <v>2.2465553157945631E-2</v>
      </c>
      <c r="AC156" s="20">
        <v>-3.3155290264029995</v>
      </c>
      <c r="AD156" s="20">
        <v>1.5814433872192338E-3</v>
      </c>
      <c r="AE156" s="20">
        <v>-0.11945488413662228</v>
      </c>
      <c r="AF156" s="20">
        <v>-2.9515503042114338E-2</v>
      </c>
      <c r="AG156" s="20">
        <v>-0.11945488413662228</v>
      </c>
      <c r="AH156" s="20">
        <v>-2.9515503042114338E-2</v>
      </c>
      <c r="AK156" s="20" t="s">
        <v>223</v>
      </c>
      <c r="AL156" s="20">
        <v>-7.0272411603233415E-2</v>
      </c>
      <c r="AM156" s="20">
        <v>3.5614571083875377E-2</v>
      </c>
      <c r="AN156" s="20">
        <v>-1.9731365411571529</v>
      </c>
      <c r="AO156" s="20">
        <v>5.3251773225810213E-2</v>
      </c>
      <c r="AP156" s="20">
        <v>-0.14156272123216007</v>
      </c>
      <c r="AQ156" s="20">
        <v>1.0178980256932424E-3</v>
      </c>
      <c r="AR156" s="20">
        <v>-0.14156272123216007</v>
      </c>
      <c r="AS156" s="20">
        <v>1.0178980256932424E-3</v>
      </c>
      <c r="AU156" s="20" t="s">
        <v>224</v>
      </c>
      <c r="AV156" s="20">
        <v>-6.4600195332422464E-2</v>
      </c>
      <c r="AW156" s="20">
        <v>3.3940806001547329E-2</v>
      </c>
      <c r="AX156" s="20">
        <v>-1.9033194241019911</v>
      </c>
      <c r="AY156" s="20">
        <v>6.1965383135131363E-2</v>
      </c>
      <c r="AZ156" s="20">
        <v>-0.13254010013170128</v>
      </c>
      <c r="BA156" s="20">
        <v>3.3397094668563554E-3</v>
      </c>
      <c r="BB156" s="20">
        <v>-0.13254010013170128</v>
      </c>
      <c r="BC156" s="20">
        <v>3.3397094668563554E-3</v>
      </c>
    </row>
    <row r="157" spans="25:55" x14ac:dyDescent="0.25">
      <c r="AK157" s="9"/>
      <c r="AL157" s="9"/>
      <c r="AM157" s="9"/>
      <c r="AN157" s="9"/>
      <c r="AO157" s="9"/>
      <c r="AP157" s="9"/>
      <c r="AQ157" s="9"/>
      <c r="AR157" s="9"/>
      <c r="AS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25:55" x14ac:dyDescent="0.25">
      <c r="AK158" s="9"/>
      <c r="AL158" s="9"/>
      <c r="AM158" s="9"/>
      <c r="AN158" s="9"/>
      <c r="AO158" s="9"/>
      <c r="AP158" s="9"/>
      <c r="AQ158" s="9"/>
      <c r="AR158" s="9"/>
      <c r="AS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25:55" x14ac:dyDescent="0.25">
      <c r="AU159" s="9"/>
      <c r="AV159" s="9"/>
      <c r="AW159" s="9"/>
      <c r="AX159" s="9" t="b">
        <f>ABS(AX156)&gt;1.96</f>
        <v>0</v>
      </c>
      <c r="AY159" s="9"/>
      <c r="AZ159" s="9"/>
      <c r="BA159" s="9"/>
      <c r="BB159" s="9"/>
      <c r="BC159" s="9"/>
    </row>
    <row r="160" spans="25:55" x14ac:dyDescent="0.25">
      <c r="Y160" s="9" t="s">
        <v>269</v>
      </c>
      <c r="Z160" s="52" t="s">
        <v>249</v>
      </c>
      <c r="AJ160" s="168" t="s">
        <v>269</v>
      </c>
      <c r="AK160" s="9" t="s">
        <v>272</v>
      </c>
      <c r="AL160" s="9"/>
      <c r="AM160" s="9"/>
      <c r="AN160" s="9"/>
      <c r="AO160" s="9"/>
      <c r="AP160" s="9"/>
      <c r="AQ160" s="9"/>
      <c r="AR160" s="9"/>
      <c r="AS160" s="9"/>
      <c r="AT160" s="168" t="s">
        <v>269</v>
      </c>
      <c r="AU160" s="9" t="s">
        <v>272</v>
      </c>
      <c r="AV160" s="9"/>
      <c r="AW160" s="9"/>
      <c r="AX160" s="9"/>
      <c r="AY160" s="9"/>
      <c r="AZ160" s="9"/>
      <c r="BA160" s="9"/>
      <c r="BB160" s="9"/>
      <c r="BC160" s="9"/>
    </row>
    <row r="161" spans="26:55" ht="15.75" thickBot="1" x14ac:dyDescent="0.3">
      <c r="AK161" s="9"/>
      <c r="AL161" s="9"/>
      <c r="AM161" s="9"/>
      <c r="AN161" s="9"/>
      <c r="AO161" s="9"/>
      <c r="AP161" s="9"/>
      <c r="AQ161" s="9"/>
      <c r="AR161" s="9"/>
      <c r="AS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26:55" x14ac:dyDescent="0.25">
      <c r="Z162" s="18" t="s">
        <v>34</v>
      </c>
      <c r="AA162" s="18"/>
      <c r="AK162" s="18" t="s">
        <v>34</v>
      </c>
      <c r="AL162" s="18"/>
      <c r="AM162" s="9"/>
      <c r="AN162" s="9"/>
      <c r="AO162" s="9"/>
      <c r="AP162" s="9"/>
      <c r="AQ162" s="9"/>
      <c r="AR162" s="9"/>
      <c r="AS162" s="9"/>
      <c r="AU162" s="18" t="s">
        <v>34</v>
      </c>
      <c r="AV162" s="18"/>
      <c r="AW162" s="9"/>
      <c r="AX162" s="9"/>
      <c r="AY162" s="9"/>
      <c r="AZ162" s="9"/>
      <c r="BA162" s="9"/>
      <c r="BB162" s="9"/>
      <c r="BC162" s="9"/>
    </row>
    <row r="163" spans="26:55" x14ac:dyDescent="0.25">
      <c r="Z163" s="19" t="s">
        <v>35</v>
      </c>
      <c r="AA163" s="19">
        <v>0.74112926480306673</v>
      </c>
      <c r="AK163" s="19" t="s">
        <v>35</v>
      </c>
      <c r="AL163" s="19">
        <v>0.71423337730551117</v>
      </c>
      <c r="AM163" s="9"/>
      <c r="AN163" s="9"/>
      <c r="AO163" s="9"/>
      <c r="AP163" s="9"/>
      <c r="AQ163" s="9"/>
      <c r="AR163" s="9"/>
      <c r="AS163" s="9"/>
      <c r="AU163" s="19" t="s">
        <v>35</v>
      </c>
      <c r="AV163" s="19">
        <v>0.71013141067354912</v>
      </c>
      <c r="AW163" s="9"/>
      <c r="AX163" s="9"/>
      <c r="AY163" s="9"/>
      <c r="AZ163" s="9"/>
      <c r="BA163" s="9"/>
      <c r="BB163" s="9"/>
      <c r="BC163" s="9"/>
    </row>
    <row r="164" spans="26:55" x14ac:dyDescent="0.25">
      <c r="Z164" s="19" t="s">
        <v>36</v>
      </c>
      <c r="AA164" s="19">
        <v>0.54927258714753424</v>
      </c>
      <c r="AK164" s="19" t="s">
        <v>36</v>
      </c>
      <c r="AL164" s="19">
        <v>0.51012931725723665</v>
      </c>
      <c r="AM164" s="9"/>
      <c r="AN164" s="9"/>
      <c r="AO164" s="9"/>
      <c r="AP164" s="9"/>
      <c r="AQ164" s="9"/>
      <c r="AR164" s="9"/>
      <c r="AS164" s="9"/>
      <c r="AU164" s="19" t="s">
        <v>36</v>
      </c>
      <c r="AV164" s="19">
        <v>0.50428662042520489</v>
      </c>
      <c r="AW164" s="9"/>
      <c r="AX164" s="9"/>
      <c r="AY164" s="9"/>
      <c r="AZ164" s="9"/>
      <c r="BA164" s="9"/>
      <c r="BB164" s="9"/>
      <c r="BC164" s="9"/>
    </row>
    <row r="165" spans="26:55" x14ac:dyDescent="0.25">
      <c r="Z165" s="19" t="s">
        <v>37</v>
      </c>
      <c r="AA165" s="19">
        <v>0.53373026256641476</v>
      </c>
      <c r="AK165" s="19" t="s">
        <v>37</v>
      </c>
      <c r="AL165" s="19">
        <v>0.4932372247488655</v>
      </c>
      <c r="AM165" s="9"/>
      <c r="AN165" s="9"/>
      <c r="AO165" s="9"/>
      <c r="AP165" s="9"/>
      <c r="AQ165" s="9"/>
      <c r="AR165" s="9"/>
      <c r="AS165" s="9"/>
      <c r="AU165" s="19" t="s">
        <v>37</v>
      </c>
      <c r="AV165" s="19">
        <v>0.48719305561228093</v>
      </c>
      <c r="AW165" s="9"/>
      <c r="AX165" s="9"/>
      <c r="AY165" s="9"/>
      <c r="AZ165" s="9"/>
      <c r="BA165" s="9"/>
      <c r="BB165" s="9"/>
      <c r="BC165" s="9"/>
    </row>
    <row r="166" spans="26:55" x14ac:dyDescent="0.25">
      <c r="Z166" s="19" t="s">
        <v>20</v>
      </c>
      <c r="AA166" s="19">
        <v>2.4097420013552036E-2</v>
      </c>
      <c r="AK166" s="19" t="s">
        <v>20</v>
      </c>
      <c r="AL166" s="19">
        <v>2.5122004309212097E-2</v>
      </c>
      <c r="AM166" s="9"/>
      <c r="AN166" s="9"/>
      <c r="AO166" s="9"/>
      <c r="AP166" s="9"/>
      <c r="AQ166" s="9"/>
      <c r="AR166" s="9"/>
      <c r="AS166" s="9"/>
      <c r="AU166" s="19" t="s">
        <v>20</v>
      </c>
      <c r="AV166" s="19">
        <v>2.5271375549565427E-2</v>
      </c>
      <c r="AW166" s="9"/>
      <c r="AX166" s="9"/>
      <c r="AY166" s="9"/>
      <c r="AZ166" s="9"/>
      <c r="BA166" s="9"/>
      <c r="BB166" s="9"/>
      <c r="BC166" s="9"/>
    </row>
    <row r="167" spans="26:55" ht="15.75" thickBot="1" x14ac:dyDescent="0.3">
      <c r="Z167" s="20" t="s">
        <v>38</v>
      </c>
      <c r="AA167" s="20">
        <v>61</v>
      </c>
      <c r="AK167" s="20" t="s">
        <v>38</v>
      </c>
      <c r="AL167" s="20">
        <v>61</v>
      </c>
      <c r="AM167" s="9"/>
      <c r="AN167" s="9"/>
      <c r="AO167" s="9"/>
      <c r="AP167" s="9"/>
      <c r="AQ167" s="9"/>
      <c r="AR167" s="9"/>
      <c r="AS167" s="9"/>
      <c r="AU167" s="20" t="s">
        <v>38</v>
      </c>
      <c r="AV167" s="20">
        <v>61</v>
      </c>
      <c r="AW167" s="9"/>
      <c r="AX167" s="9"/>
      <c r="AY167" s="9"/>
      <c r="AZ167" s="9"/>
      <c r="BA167" s="9"/>
      <c r="BB167" s="9"/>
      <c r="BC167" s="9"/>
    </row>
    <row r="168" spans="26:55" x14ac:dyDescent="0.25">
      <c r="AK168" s="9"/>
      <c r="AL168" s="9"/>
      <c r="AM168" s="9"/>
      <c r="AN168" s="9"/>
      <c r="AO168" s="9"/>
      <c r="AP168" s="9"/>
      <c r="AQ168" s="9"/>
      <c r="AR168" s="9"/>
      <c r="AS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26:55" ht="15.75" thickBot="1" x14ac:dyDescent="0.3">
      <c r="Z169" s="168" t="s">
        <v>39</v>
      </c>
      <c r="AK169" s="9" t="s">
        <v>39</v>
      </c>
      <c r="AL169" s="9"/>
      <c r="AM169" s="9"/>
      <c r="AN169" s="9"/>
      <c r="AO169" s="9"/>
      <c r="AP169" s="9"/>
      <c r="AQ169" s="9"/>
      <c r="AR169" s="9"/>
      <c r="AS169" s="9"/>
      <c r="AU169" s="9" t="s">
        <v>39</v>
      </c>
      <c r="AV169" s="9"/>
      <c r="AW169" s="9"/>
      <c r="AX169" s="9"/>
      <c r="AY169" s="9"/>
      <c r="AZ169" s="9"/>
      <c r="BA169" s="9"/>
      <c r="BB169" s="9"/>
      <c r="BC169" s="9"/>
    </row>
    <row r="170" spans="26:55" x14ac:dyDescent="0.25">
      <c r="Z170" s="21"/>
      <c r="AA170" s="21" t="s">
        <v>44</v>
      </c>
      <c r="AB170" s="21" t="s">
        <v>45</v>
      </c>
      <c r="AC170" s="21" t="s">
        <v>46</v>
      </c>
      <c r="AD170" s="21" t="s">
        <v>47</v>
      </c>
      <c r="AE170" s="21" t="s">
        <v>48</v>
      </c>
      <c r="AK170" s="21"/>
      <c r="AL170" s="21" t="s">
        <v>44</v>
      </c>
      <c r="AM170" s="21" t="s">
        <v>45</v>
      </c>
      <c r="AN170" s="21" t="s">
        <v>46</v>
      </c>
      <c r="AO170" s="21" t="s">
        <v>47</v>
      </c>
      <c r="AP170" s="21" t="s">
        <v>48</v>
      </c>
      <c r="AQ170" s="9"/>
      <c r="AR170" s="9"/>
      <c r="AS170" s="9"/>
      <c r="AU170" s="21"/>
      <c r="AV170" s="21" t="s">
        <v>44</v>
      </c>
      <c r="AW170" s="21" t="s">
        <v>45</v>
      </c>
      <c r="AX170" s="21" t="s">
        <v>46</v>
      </c>
      <c r="AY170" s="21" t="s">
        <v>47</v>
      </c>
      <c r="AZ170" s="21" t="s">
        <v>48</v>
      </c>
      <c r="BA170" s="9"/>
      <c r="BB170" s="9"/>
      <c r="BC170" s="9"/>
    </row>
    <row r="171" spans="26:55" x14ac:dyDescent="0.25">
      <c r="Z171" s="19" t="s">
        <v>40</v>
      </c>
      <c r="AA171" s="19">
        <v>2</v>
      </c>
      <c r="AB171" s="19">
        <v>4.1043372675629297E-2</v>
      </c>
      <c r="AC171" s="19">
        <v>2.0521686337814649E-2</v>
      </c>
      <c r="AD171" s="19">
        <v>35.340439860249674</v>
      </c>
      <c r="AE171" s="19">
        <v>9.1940147553948118E-11</v>
      </c>
      <c r="AK171" s="19" t="s">
        <v>40</v>
      </c>
      <c r="AL171" s="19">
        <v>2</v>
      </c>
      <c r="AM171" s="19">
        <v>3.8118464621882391E-2</v>
      </c>
      <c r="AN171" s="19">
        <v>1.9059232310941195E-2</v>
      </c>
      <c r="AO171" s="19">
        <v>30.199296919812262</v>
      </c>
      <c r="AP171" s="19">
        <v>1.028873596369566E-9</v>
      </c>
      <c r="AQ171" s="9"/>
      <c r="AR171" s="9"/>
      <c r="AS171" s="9"/>
      <c r="AU171" s="19" t="s">
        <v>40</v>
      </c>
      <c r="AV171" s="19">
        <v>2</v>
      </c>
      <c r="AW171" s="19">
        <v>3.7681879965886463E-2</v>
      </c>
      <c r="AX171" s="19">
        <v>1.8840939982943231E-2</v>
      </c>
      <c r="AY171" s="19">
        <v>29.501547859924909</v>
      </c>
      <c r="AZ171" s="19">
        <v>1.4510707448380967E-9</v>
      </c>
      <c r="BA171" s="9"/>
      <c r="BB171" s="9"/>
      <c r="BC171" s="9"/>
    </row>
    <row r="172" spans="26:55" x14ac:dyDescent="0.25">
      <c r="Z172" s="19" t="s">
        <v>41</v>
      </c>
      <c r="AA172" s="19">
        <v>58</v>
      </c>
      <c r="AB172" s="19">
        <v>3.3679767775953218E-2</v>
      </c>
      <c r="AC172" s="19">
        <v>5.8068565130953826E-4</v>
      </c>
      <c r="AD172" s="19"/>
      <c r="AE172" s="19"/>
      <c r="AK172" s="19" t="s">
        <v>41</v>
      </c>
      <c r="AL172" s="19">
        <v>58</v>
      </c>
      <c r="AM172" s="19">
        <v>3.6604675829700124E-2</v>
      </c>
      <c r="AN172" s="19">
        <v>6.3111510051207112E-4</v>
      </c>
      <c r="AO172" s="19"/>
      <c r="AP172" s="19"/>
      <c r="AQ172" s="9"/>
      <c r="AR172" s="9"/>
      <c r="AS172" s="9"/>
      <c r="AU172" s="19" t="s">
        <v>41</v>
      </c>
      <c r="AV172" s="19">
        <v>58</v>
      </c>
      <c r="AW172" s="19">
        <v>3.7041260485696052E-2</v>
      </c>
      <c r="AX172" s="19">
        <v>6.3864242216717332E-4</v>
      </c>
      <c r="AY172" s="19"/>
      <c r="AZ172" s="19"/>
      <c r="BA172" s="9"/>
      <c r="BB172" s="9"/>
      <c r="BC172" s="9"/>
    </row>
    <row r="173" spans="26:55" ht="15.75" thickBot="1" x14ac:dyDescent="0.3">
      <c r="Z173" s="20" t="s">
        <v>42</v>
      </c>
      <c r="AA173" s="20">
        <v>60</v>
      </c>
      <c r="AB173" s="20">
        <v>7.4723140451582515E-2</v>
      </c>
      <c r="AC173" s="20"/>
      <c r="AD173" s="20"/>
      <c r="AE173" s="20"/>
      <c r="AK173" s="20" t="s">
        <v>42</v>
      </c>
      <c r="AL173" s="20">
        <v>60</v>
      </c>
      <c r="AM173" s="20">
        <v>7.4723140451582515E-2</v>
      </c>
      <c r="AN173" s="20"/>
      <c r="AO173" s="20"/>
      <c r="AP173" s="20"/>
      <c r="AQ173" s="9"/>
      <c r="AR173" s="9"/>
      <c r="AS173" s="9"/>
      <c r="AU173" s="20" t="s">
        <v>42</v>
      </c>
      <c r="AV173" s="20">
        <v>60</v>
      </c>
      <c r="AW173" s="20">
        <v>7.4723140451582515E-2</v>
      </c>
      <c r="AX173" s="20"/>
      <c r="AY173" s="20"/>
      <c r="AZ173" s="20"/>
      <c r="BA173" s="9"/>
      <c r="BB173" s="9"/>
      <c r="BC173" s="9"/>
    </row>
    <row r="174" spans="26:55" ht="15.75" thickBot="1" x14ac:dyDescent="0.3">
      <c r="AK174" s="9"/>
      <c r="AL174" s="9"/>
      <c r="AM174" s="9"/>
      <c r="AN174" s="9"/>
      <c r="AO174" s="9"/>
      <c r="AP174" s="9"/>
      <c r="AQ174" s="9"/>
      <c r="AR174" s="9"/>
      <c r="AS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26:55" x14ac:dyDescent="0.25">
      <c r="Z175" s="21"/>
      <c r="AA175" s="21" t="s">
        <v>49</v>
      </c>
      <c r="AB175" s="21" t="s">
        <v>20</v>
      </c>
      <c r="AC175" s="21" t="s">
        <v>50</v>
      </c>
      <c r="AD175" s="21" t="s">
        <v>51</v>
      </c>
      <c r="AE175" s="21" t="s">
        <v>52</v>
      </c>
      <c r="AF175" s="21" t="s">
        <v>53</v>
      </c>
      <c r="AG175" s="21" t="s">
        <v>54</v>
      </c>
      <c r="AH175" s="21" t="s">
        <v>55</v>
      </c>
      <c r="AK175" s="21"/>
      <c r="AL175" s="21" t="s">
        <v>49</v>
      </c>
      <c r="AM175" s="21" t="s">
        <v>20</v>
      </c>
      <c r="AN175" s="21" t="s">
        <v>50</v>
      </c>
      <c r="AO175" s="21" t="s">
        <v>51</v>
      </c>
      <c r="AP175" s="21" t="s">
        <v>52</v>
      </c>
      <c r="AQ175" s="21" t="s">
        <v>53</v>
      </c>
      <c r="AR175" s="21" t="s">
        <v>54</v>
      </c>
      <c r="AS175" s="21" t="s">
        <v>55</v>
      </c>
      <c r="AU175" s="21"/>
      <c r="AV175" s="21" t="s">
        <v>49</v>
      </c>
      <c r="AW175" s="21" t="s">
        <v>20</v>
      </c>
      <c r="AX175" s="21" t="s">
        <v>50</v>
      </c>
      <c r="AY175" s="21" t="s">
        <v>51</v>
      </c>
      <c r="AZ175" s="21" t="s">
        <v>52</v>
      </c>
      <c r="BA175" s="21" t="s">
        <v>53</v>
      </c>
      <c r="BB175" s="21" t="s">
        <v>54</v>
      </c>
      <c r="BC175" s="21" t="s">
        <v>55</v>
      </c>
    </row>
    <row r="176" spans="26:55" x14ac:dyDescent="0.25">
      <c r="Z176" s="19" t="s">
        <v>43</v>
      </c>
      <c r="AA176" s="19">
        <v>5.7557799747651739E-3</v>
      </c>
      <c r="AB176" s="19">
        <v>3.0966536851081954E-3</v>
      </c>
      <c r="AC176" s="19">
        <v>1.8587096136854806</v>
      </c>
      <c r="AD176" s="19">
        <v>6.8144642285767373E-2</v>
      </c>
      <c r="AE176" s="19">
        <v>-4.428458490586748E-4</v>
      </c>
      <c r="AF176" s="19">
        <v>1.1954405798589023E-2</v>
      </c>
      <c r="AG176" s="19">
        <v>-4.428458490586748E-4</v>
      </c>
      <c r="AH176" s="19">
        <v>1.1954405798589023E-2</v>
      </c>
      <c r="AK176" s="19" t="s">
        <v>43</v>
      </c>
      <c r="AL176" s="19">
        <v>8.3347669516436965E-3</v>
      </c>
      <c r="AM176" s="19">
        <v>3.4770343925745969E-3</v>
      </c>
      <c r="AN176" s="19">
        <v>2.3970907418813749</v>
      </c>
      <c r="AO176" s="19">
        <v>1.9768037957613487E-2</v>
      </c>
      <c r="AP176" s="19">
        <v>1.3747264150528182E-3</v>
      </c>
      <c r="AQ176" s="19">
        <v>1.5294807488234575E-2</v>
      </c>
      <c r="AR176" s="19">
        <v>1.3747264150528182E-3</v>
      </c>
      <c r="AS176" s="19">
        <v>1.5294807488234575E-2</v>
      </c>
      <c r="AU176" s="19" t="s">
        <v>43</v>
      </c>
      <c r="AV176" s="19">
        <v>3.4987595213187062E-3</v>
      </c>
      <c r="AW176" s="19">
        <v>3.5656481013724853E-3</v>
      </c>
      <c r="AX176" s="19">
        <v>0.98124083528376438</v>
      </c>
      <c r="AY176" s="19">
        <v>0.33054945342182196</v>
      </c>
      <c r="AZ176" s="19">
        <v>-3.6386606255078596E-3</v>
      </c>
      <c r="BA176" s="19">
        <v>1.0636179668145273E-2</v>
      </c>
      <c r="BB176" s="19">
        <v>-3.6386606255078596E-3</v>
      </c>
      <c r="BC176" s="19">
        <v>1.0636179668145273E-2</v>
      </c>
    </row>
    <row r="177" spans="25:55" x14ac:dyDescent="0.25">
      <c r="Z177" s="19" t="s">
        <v>241</v>
      </c>
      <c r="AA177" s="19">
        <v>0.58023325333659947</v>
      </c>
      <c r="AB177" s="19">
        <v>7.0207346378599086E-2</v>
      </c>
      <c r="AC177" s="19">
        <v>8.2645660784220834</v>
      </c>
      <c r="AD177" s="19">
        <v>2.2095381485035249E-11</v>
      </c>
      <c r="AE177" s="19">
        <v>0.439697980575117</v>
      </c>
      <c r="AF177" s="19">
        <v>0.72076852609808195</v>
      </c>
      <c r="AG177" s="19">
        <v>0.439697980575117</v>
      </c>
      <c r="AH177" s="19">
        <v>0.72076852609808195</v>
      </c>
      <c r="AK177" s="19" t="s">
        <v>13</v>
      </c>
      <c r="AL177" s="19">
        <v>0.50035476770898279</v>
      </c>
      <c r="AM177" s="19">
        <v>6.4382891802268805E-2</v>
      </c>
      <c r="AN177" s="19">
        <v>7.7715485232577057</v>
      </c>
      <c r="AO177" s="19">
        <v>1.4803029114355735E-10</v>
      </c>
      <c r="AP177" s="19">
        <v>0.37147840750855043</v>
      </c>
      <c r="AQ177" s="19">
        <v>0.62923112790941516</v>
      </c>
      <c r="AR177" s="19">
        <v>0.37147840750855043</v>
      </c>
      <c r="AS177" s="19">
        <v>0.62923112790941516</v>
      </c>
      <c r="AU177" s="19" t="s">
        <v>13</v>
      </c>
      <c r="AV177" s="19">
        <v>0.53362854167556228</v>
      </c>
      <c r="AW177" s="19">
        <v>7.3082122381310594E-2</v>
      </c>
      <c r="AX177" s="19">
        <v>7.3017657983620348</v>
      </c>
      <c r="AY177" s="19">
        <v>9.118303793848788E-10</v>
      </c>
      <c r="AZ177" s="19">
        <v>0.38733877952645107</v>
      </c>
      <c r="BA177" s="19">
        <v>0.67991830382467344</v>
      </c>
      <c r="BB177" s="19">
        <v>0.38733877952645107</v>
      </c>
      <c r="BC177" s="19">
        <v>0.67991830382467344</v>
      </c>
    </row>
    <row r="178" spans="25:55" ht="15.75" thickBot="1" x14ac:dyDescent="0.3">
      <c r="Z178" s="20" t="s">
        <v>222</v>
      </c>
      <c r="AA178" s="20">
        <v>-6.5409351761571879E-2</v>
      </c>
      <c r="AB178" s="20">
        <v>2.2063314859224779E-2</v>
      </c>
      <c r="AC178" s="20">
        <v>-2.964620329216936</v>
      </c>
      <c r="AD178" s="20">
        <v>4.3922325746531717E-3</v>
      </c>
      <c r="AE178" s="20">
        <v>-0.1095738748734835</v>
      </c>
      <c r="AF178" s="20">
        <v>-2.124482864966027E-2</v>
      </c>
      <c r="AG178" s="20">
        <v>-0.1095738748734835</v>
      </c>
      <c r="AH178" s="20">
        <v>-2.124482864966027E-2</v>
      </c>
      <c r="AK178" s="20" t="s">
        <v>223</v>
      </c>
      <c r="AL178" s="20">
        <v>-6.4169971347525626E-2</v>
      </c>
      <c r="AM178" s="20">
        <v>3.4537041774040871E-2</v>
      </c>
      <c r="AN178" s="20">
        <v>-1.8580042774757217</v>
      </c>
      <c r="AO178" s="20">
        <v>6.8246376447954782E-2</v>
      </c>
      <c r="AP178" s="20">
        <v>-0.1333033717172776</v>
      </c>
      <c r="AQ178" s="20">
        <v>4.9634290222263511E-3</v>
      </c>
      <c r="AR178" s="20">
        <v>-0.1333033717172776</v>
      </c>
      <c r="AS178" s="20">
        <v>4.9634290222263511E-3</v>
      </c>
      <c r="AU178" s="20" t="s">
        <v>224</v>
      </c>
      <c r="AV178" s="20">
        <v>-5.4565102556839336E-2</v>
      </c>
      <c r="AW178" s="20">
        <v>3.3037148463747626E-2</v>
      </c>
      <c r="AX178" s="20">
        <v>-1.6516286996353453</v>
      </c>
      <c r="AY178" s="20">
        <v>0.10401489181380864</v>
      </c>
      <c r="AZ178" s="20">
        <v>-0.12069614026302486</v>
      </c>
      <c r="BA178" s="20">
        <v>1.1565935149346181E-2</v>
      </c>
      <c r="BB178" s="20">
        <v>-0.12069614026302486</v>
      </c>
      <c r="BC178" s="20">
        <v>1.1565935149346181E-2</v>
      </c>
    </row>
    <row r="179" spans="25:55" x14ac:dyDescent="0.25">
      <c r="AK179" s="9"/>
      <c r="AL179" s="9"/>
      <c r="AM179" s="9"/>
      <c r="AN179" s="9"/>
      <c r="AO179" s="9"/>
      <c r="AP179" s="9"/>
      <c r="AQ179" s="9"/>
      <c r="AR179" s="9"/>
      <c r="AS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25:55" x14ac:dyDescent="0.25">
      <c r="AK180" s="9"/>
      <c r="AL180" s="9"/>
      <c r="AM180" s="9"/>
      <c r="AN180" s="9"/>
      <c r="AO180" s="9"/>
      <c r="AP180" s="9"/>
      <c r="AQ180" s="9"/>
      <c r="AR180" s="9"/>
      <c r="AS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25:55" x14ac:dyDescent="0.25">
      <c r="AK181" s="9"/>
      <c r="AL181" s="9"/>
      <c r="AM181" s="9"/>
      <c r="AN181" s="9"/>
      <c r="AO181" s="9"/>
      <c r="AP181" s="9"/>
      <c r="AQ181" s="9"/>
      <c r="AR181" s="9"/>
      <c r="AS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25:55" x14ac:dyDescent="0.25"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25:55" x14ac:dyDescent="0.25">
      <c r="Y183" s="9" t="s">
        <v>269</v>
      </c>
      <c r="Z183" s="52" t="s">
        <v>250</v>
      </c>
      <c r="AJ183" s="168" t="s">
        <v>269</v>
      </c>
      <c r="AK183" s="9" t="s">
        <v>272</v>
      </c>
      <c r="AL183" s="9"/>
      <c r="AM183" s="9"/>
      <c r="AN183" s="9"/>
      <c r="AO183" s="9"/>
      <c r="AP183" s="9"/>
      <c r="AQ183" s="9"/>
      <c r="AR183" s="9"/>
      <c r="AS183" s="9"/>
      <c r="AT183" s="168" t="s">
        <v>269</v>
      </c>
      <c r="AU183" s="9" t="s">
        <v>272</v>
      </c>
      <c r="AV183" s="9"/>
      <c r="AW183" s="9"/>
      <c r="AX183" s="9"/>
      <c r="AY183" s="9"/>
      <c r="AZ183" s="9"/>
      <c r="BA183" s="9"/>
      <c r="BB183" s="9"/>
      <c r="BC183" s="9"/>
    </row>
    <row r="184" spans="25:55" ht="15.75" thickBot="1" x14ac:dyDescent="0.3">
      <c r="AK184" s="9"/>
      <c r="AL184" s="9"/>
      <c r="AM184" s="9"/>
      <c r="AN184" s="9"/>
      <c r="AO184" s="9"/>
      <c r="AP184" s="9"/>
      <c r="AQ184" s="9"/>
      <c r="AR184" s="9"/>
      <c r="AS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25:55" x14ac:dyDescent="0.25">
      <c r="Z185" s="18" t="s">
        <v>34</v>
      </c>
      <c r="AA185" s="18"/>
      <c r="AK185" s="18" t="s">
        <v>34</v>
      </c>
      <c r="AL185" s="18"/>
      <c r="AM185" s="9"/>
      <c r="AN185" s="9"/>
      <c r="AO185" s="9"/>
      <c r="AP185" s="9"/>
      <c r="AQ185" s="9"/>
      <c r="AR185" s="9"/>
      <c r="AS185" s="9"/>
      <c r="AU185" s="18" t="s">
        <v>34</v>
      </c>
      <c r="AV185" s="18"/>
      <c r="AW185" s="9"/>
      <c r="AX185" s="9"/>
      <c r="AY185" s="9"/>
      <c r="AZ185" s="9"/>
      <c r="BA185" s="9"/>
      <c r="BB185" s="9"/>
      <c r="BC185" s="9"/>
    </row>
    <row r="186" spans="25:55" x14ac:dyDescent="0.25">
      <c r="Z186" s="19" t="s">
        <v>35</v>
      </c>
      <c r="AA186" s="19">
        <v>0.85165633752447534</v>
      </c>
      <c r="AK186" s="19" t="s">
        <v>35</v>
      </c>
      <c r="AL186" s="19">
        <v>0.8517053274844455</v>
      </c>
      <c r="AM186" s="9"/>
      <c r="AN186" s="9"/>
      <c r="AO186" s="9"/>
      <c r="AP186" s="9"/>
      <c r="AQ186" s="9"/>
      <c r="AR186" s="9"/>
      <c r="AS186" s="9"/>
      <c r="AU186" s="19" t="s">
        <v>35</v>
      </c>
      <c r="AV186" s="19">
        <v>0.8466891059955769</v>
      </c>
      <c r="AW186" s="9"/>
      <c r="AX186" s="9"/>
      <c r="AY186" s="9"/>
      <c r="AZ186" s="9"/>
      <c r="BA186" s="9"/>
      <c r="BB186" s="9"/>
      <c r="BC186" s="9"/>
    </row>
    <row r="187" spans="25:55" x14ac:dyDescent="0.25">
      <c r="Z187" s="19" t="s">
        <v>36</v>
      </c>
      <c r="AA187" s="19">
        <v>0.72531851724560303</v>
      </c>
      <c r="AK187" s="19" t="s">
        <v>36</v>
      </c>
      <c r="AL187" s="19">
        <v>0.72540196486538655</v>
      </c>
      <c r="AM187" s="9"/>
      <c r="AN187" s="9"/>
      <c r="AO187" s="9"/>
      <c r="AP187" s="9"/>
      <c r="AQ187" s="9"/>
      <c r="AR187" s="9"/>
      <c r="AS187" s="9"/>
      <c r="AU187" s="19" t="s">
        <v>36</v>
      </c>
      <c r="AV187" s="19">
        <v>0.71688244221158925</v>
      </c>
      <c r="AW187" s="9"/>
      <c r="AX187" s="9"/>
      <c r="AY187" s="9"/>
      <c r="AZ187" s="9"/>
      <c r="BA187" s="9"/>
      <c r="BB187" s="9"/>
      <c r="BC187" s="9"/>
    </row>
    <row r="188" spans="25:55" x14ac:dyDescent="0.25">
      <c r="Z188" s="19" t="s">
        <v>37</v>
      </c>
      <c r="AA188" s="19">
        <v>0.71584674197821008</v>
      </c>
      <c r="AK188" s="19" t="s">
        <v>37</v>
      </c>
      <c r="AL188" s="19">
        <v>0.71593306710212401</v>
      </c>
      <c r="AM188" s="9"/>
      <c r="AN188" s="9"/>
      <c r="AO188" s="9"/>
      <c r="AP188" s="9"/>
      <c r="AQ188" s="9"/>
      <c r="AR188" s="9"/>
      <c r="AS188" s="9"/>
      <c r="AU188" s="19" t="s">
        <v>37</v>
      </c>
      <c r="AV188" s="19">
        <v>0.70711976780509223</v>
      </c>
      <c r="AW188" s="9"/>
      <c r="AX188" s="9"/>
      <c r="AY188" s="9"/>
      <c r="AZ188" s="9"/>
      <c r="BA188" s="9"/>
      <c r="BB188" s="9"/>
      <c r="BC188" s="9"/>
    </row>
    <row r="189" spans="25:55" x14ac:dyDescent="0.25">
      <c r="Z189" s="19" t="s">
        <v>20</v>
      </c>
      <c r="AA189" s="19">
        <v>3.5112843662050447E-2</v>
      </c>
      <c r="AK189" s="19" t="s">
        <v>20</v>
      </c>
      <c r="AL189" s="19">
        <v>3.5107509655240017E-2</v>
      </c>
      <c r="AM189" s="9"/>
      <c r="AN189" s="9"/>
      <c r="AO189" s="9"/>
      <c r="AP189" s="9"/>
      <c r="AQ189" s="9"/>
      <c r="AR189" s="9"/>
      <c r="AS189" s="9"/>
      <c r="AU189" s="19" t="s">
        <v>20</v>
      </c>
      <c r="AV189" s="19">
        <v>3.5647962554444933E-2</v>
      </c>
      <c r="AW189" s="9"/>
      <c r="AX189" s="9"/>
      <c r="AY189" s="9"/>
      <c r="AZ189" s="9"/>
      <c r="BA189" s="9"/>
      <c r="BB189" s="9"/>
      <c r="BC189" s="9"/>
    </row>
    <row r="190" spans="25:55" ht="15.75" thickBot="1" x14ac:dyDescent="0.3">
      <c r="Z190" s="20" t="s">
        <v>38</v>
      </c>
      <c r="AA190" s="20">
        <v>61</v>
      </c>
      <c r="AK190" s="20" t="s">
        <v>38</v>
      </c>
      <c r="AL190" s="20">
        <v>61</v>
      </c>
      <c r="AM190" s="9"/>
      <c r="AN190" s="9"/>
      <c r="AO190" s="9"/>
      <c r="AP190" s="9"/>
      <c r="AQ190" s="9"/>
      <c r="AR190" s="9"/>
      <c r="AS190" s="9"/>
      <c r="AU190" s="20" t="s">
        <v>38</v>
      </c>
      <c r="AV190" s="20">
        <v>61</v>
      </c>
      <c r="AW190" s="9"/>
      <c r="AX190" s="9"/>
      <c r="AY190" s="9"/>
      <c r="AZ190" s="9"/>
      <c r="BA190" s="9"/>
      <c r="BB190" s="9"/>
      <c r="BC190" s="9"/>
    </row>
    <row r="191" spans="25:55" x14ac:dyDescent="0.25">
      <c r="AK191" s="9"/>
      <c r="AL191" s="9"/>
      <c r="AM191" s="9"/>
      <c r="AN191" s="9"/>
      <c r="AO191" s="9"/>
      <c r="AP191" s="9"/>
      <c r="AQ191" s="9"/>
      <c r="AR191" s="9"/>
      <c r="AS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25:55" ht="15.75" thickBot="1" x14ac:dyDescent="0.3">
      <c r="Z192" s="168" t="s">
        <v>39</v>
      </c>
      <c r="AK192" s="9" t="s">
        <v>39</v>
      </c>
      <c r="AL192" s="9"/>
      <c r="AM192" s="9"/>
      <c r="AN192" s="9"/>
      <c r="AO192" s="9"/>
      <c r="AP192" s="9"/>
      <c r="AQ192" s="9"/>
      <c r="AR192" s="9"/>
      <c r="AS192" s="9"/>
      <c r="AU192" s="9" t="s">
        <v>39</v>
      </c>
      <c r="AV192" s="9"/>
      <c r="AW192" s="9"/>
      <c r="AX192" s="9"/>
      <c r="AY192" s="9"/>
      <c r="AZ192" s="9"/>
      <c r="BA192" s="9"/>
      <c r="BB192" s="9"/>
      <c r="BC192" s="9"/>
    </row>
    <row r="193" spans="25:55" x14ac:dyDescent="0.25">
      <c r="Z193" s="21"/>
      <c r="AA193" s="21" t="s">
        <v>44</v>
      </c>
      <c r="AB193" s="21" t="s">
        <v>45</v>
      </c>
      <c r="AC193" s="21" t="s">
        <v>46</v>
      </c>
      <c r="AD193" s="21" t="s">
        <v>47</v>
      </c>
      <c r="AE193" s="21" t="s">
        <v>48</v>
      </c>
      <c r="AK193" s="21"/>
      <c r="AL193" s="21" t="s">
        <v>44</v>
      </c>
      <c r="AM193" s="21" t="s">
        <v>45</v>
      </c>
      <c r="AN193" s="21" t="s">
        <v>46</v>
      </c>
      <c r="AO193" s="21" t="s">
        <v>47</v>
      </c>
      <c r="AP193" s="21" t="s">
        <v>48</v>
      </c>
      <c r="AQ193" s="9"/>
      <c r="AR193" s="9"/>
      <c r="AS193" s="9"/>
      <c r="AU193" s="21"/>
      <c r="AV193" s="21" t="s">
        <v>44</v>
      </c>
      <c r="AW193" s="21" t="s">
        <v>45</v>
      </c>
      <c r="AX193" s="21" t="s">
        <v>46</v>
      </c>
      <c r="AY193" s="21" t="s">
        <v>47</v>
      </c>
      <c r="AZ193" s="21" t="s">
        <v>48</v>
      </c>
      <c r="BA193" s="9"/>
      <c r="BB193" s="9"/>
      <c r="BC193" s="9"/>
    </row>
    <row r="194" spans="25:55" x14ac:dyDescent="0.25">
      <c r="Z194" s="19" t="s">
        <v>40</v>
      </c>
      <c r="AA194" s="19">
        <v>2</v>
      </c>
      <c r="AB194" s="19">
        <v>0.18882495122572182</v>
      </c>
      <c r="AC194" s="19">
        <v>9.4412475612860911E-2</v>
      </c>
      <c r="AD194" s="19">
        <v>76.576829239450348</v>
      </c>
      <c r="AE194" s="19">
        <v>5.3217210898751789E-17</v>
      </c>
      <c r="AK194" s="19" t="s">
        <v>40</v>
      </c>
      <c r="AL194" s="19">
        <v>2</v>
      </c>
      <c r="AM194" s="19">
        <v>0.18884667546460568</v>
      </c>
      <c r="AN194" s="19">
        <v>9.4423337732302839E-2</v>
      </c>
      <c r="AO194" s="19">
        <v>76.608912990887276</v>
      </c>
      <c r="AP194" s="19">
        <v>5.2750348740986271E-17</v>
      </c>
      <c r="AQ194" s="9"/>
      <c r="AR194" s="9"/>
      <c r="AS194" s="9"/>
      <c r="AU194" s="19" t="s">
        <v>40</v>
      </c>
      <c r="AV194" s="19">
        <v>2</v>
      </c>
      <c r="AW194" s="19">
        <v>0.18662875545936614</v>
      </c>
      <c r="AX194" s="19">
        <v>9.3314377729683068E-2</v>
      </c>
      <c r="AY194" s="19">
        <v>73.430948566154584</v>
      </c>
      <c r="AZ194" s="19">
        <v>1.2794911828849862E-16</v>
      </c>
      <c r="BA194" s="9"/>
      <c r="BB194" s="9"/>
      <c r="BC194" s="9"/>
    </row>
    <row r="195" spans="25:55" x14ac:dyDescent="0.25">
      <c r="Z195" s="19" t="s">
        <v>41</v>
      </c>
      <c r="AA195" s="19">
        <v>58</v>
      </c>
      <c r="AB195" s="19">
        <v>7.1508883822064578E-2</v>
      </c>
      <c r="AC195" s="19">
        <v>1.2329117900355961E-3</v>
      </c>
      <c r="AD195" s="19"/>
      <c r="AE195" s="19"/>
      <c r="AK195" s="19" t="s">
        <v>41</v>
      </c>
      <c r="AL195" s="19">
        <v>58</v>
      </c>
      <c r="AM195" s="19">
        <v>7.1487159583180721E-2</v>
      </c>
      <c r="AN195" s="19">
        <v>1.232537234192771E-3</v>
      </c>
      <c r="AO195" s="19"/>
      <c r="AP195" s="19"/>
      <c r="AQ195" s="9"/>
      <c r="AR195" s="9"/>
      <c r="AS195" s="9"/>
      <c r="AU195" s="19" t="s">
        <v>41</v>
      </c>
      <c r="AV195" s="19">
        <v>58</v>
      </c>
      <c r="AW195" s="19">
        <v>7.3705079588420264E-2</v>
      </c>
      <c r="AX195" s="19">
        <v>1.2707772342831079E-3</v>
      </c>
      <c r="AY195" s="19"/>
      <c r="AZ195" s="19"/>
      <c r="BA195" s="9"/>
      <c r="BB195" s="9"/>
      <c r="BC195" s="9"/>
    </row>
    <row r="196" spans="25:55" ht="15.75" thickBot="1" x14ac:dyDescent="0.3">
      <c r="Z196" s="20" t="s">
        <v>42</v>
      </c>
      <c r="AA196" s="20">
        <v>60</v>
      </c>
      <c r="AB196" s="20">
        <v>0.2603338350477864</v>
      </c>
      <c r="AC196" s="20"/>
      <c r="AD196" s="20"/>
      <c r="AE196" s="20"/>
      <c r="AK196" s="20" t="s">
        <v>42</v>
      </c>
      <c r="AL196" s="20">
        <v>60</v>
      </c>
      <c r="AM196" s="20">
        <v>0.2603338350477864</v>
      </c>
      <c r="AN196" s="20"/>
      <c r="AO196" s="20"/>
      <c r="AP196" s="20"/>
      <c r="AQ196" s="9"/>
      <c r="AR196" s="9"/>
      <c r="AS196" s="9"/>
      <c r="AU196" s="20" t="s">
        <v>42</v>
      </c>
      <c r="AV196" s="20">
        <v>60</v>
      </c>
      <c r="AW196" s="20">
        <v>0.2603338350477864</v>
      </c>
      <c r="AX196" s="20"/>
      <c r="AY196" s="20"/>
      <c r="AZ196" s="20"/>
      <c r="BA196" s="9"/>
      <c r="BB196" s="9"/>
      <c r="BC196" s="9"/>
    </row>
    <row r="197" spans="25:55" ht="15.75" thickBot="1" x14ac:dyDescent="0.3">
      <c r="AK197" s="9"/>
      <c r="AL197" s="9"/>
      <c r="AM197" s="9"/>
      <c r="AN197" s="9"/>
      <c r="AO197" s="9"/>
      <c r="AP197" s="9"/>
      <c r="AQ197" s="9"/>
      <c r="AR197" s="9"/>
      <c r="AS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25:55" x14ac:dyDescent="0.25">
      <c r="Z198" s="21"/>
      <c r="AA198" s="21" t="s">
        <v>49</v>
      </c>
      <c r="AB198" s="21" t="s">
        <v>20</v>
      </c>
      <c r="AC198" s="21" t="s">
        <v>50</v>
      </c>
      <c r="AD198" s="21" t="s">
        <v>51</v>
      </c>
      <c r="AE198" s="21" t="s">
        <v>52</v>
      </c>
      <c r="AF198" s="21" t="s">
        <v>53</v>
      </c>
      <c r="AG198" s="21" t="s">
        <v>54</v>
      </c>
      <c r="AH198" s="21" t="s">
        <v>55</v>
      </c>
      <c r="AK198" s="21"/>
      <c r="AL198" s="21" t="s">
        <v>49</v>
      </c>
      <c r="AM198" s="21" t="s">
        <v>20</v>
      </c>
      <c r="AN198" s="21" t="s">
        <v>50</v>
      </c>
      <c r="AO198" s="21" t="s">
        <v>51</v>
      </c>
      <c r="AP198" s="21" t="s">
        <v>52</v>
      </c>
      <c r="AQ198" s="21" t="s">
        <v>53</v>
      </c>
      <c r="AR198" s="21" t="s">
        <v>54</v>
      </c>
      <c r="AS198" s="21" t="s">
        <v>55</v>
      </c>
      <c r="AU198" s="21"/>
      <c r="AV198" s="21" t="s">
        <v>49</v>
      </c>
      <c r="AW198" s="21" t="s">
        <v>20</v>
      </c>
      <c r="AX198" s="21" t="s">
        <v>50</v>
      </c>
      <c r="AY198" s="21" t="s">
        <v>51</v>
      </c>
      <c r="AZ198" s="21" t="s">
        <v>52</v>
      </c>
      <c r="BA198" s="21" t="s">
        <v>53</v>
      </c>
      <c r="BB198" s="21" t="s">
        <v>54</v>
      </c>
      <c r="BC198" s="21" t="s">
        <v>55</v>
      </c>
    </row>
    <row r="199" spans="25:55" x14ac:dyDescent="0.25">
      <c r="Z199" s="19" t="s">
        <v>43</v>
      </c>
      <c r="AA199" s="19">
        <v>4.7860538145989883E-3</v>
      </c>
      <c r="AB199" s="19">
        <v>4.5492907588794984E-3</v>
      </c>
      <c r="AC199" s="19">
        <v>1.0520439488852995</v>
      </c>
      <c r="AD199" s="19">
        <v>0.29714284407684843</v>
      </c>
      <c r="AE199" s="19">
        <v>-4.3203410379104483E-3</v>
      </c>
      <c r="AF199" s="19">
        <v>1.3892448667108426E-2</v>
      </c>
      <c r="AG199" s="19">
        <v>-4.3203410379104483E-3</v>
      </c>
      <c r="AH199" s="19">
        <v>1.3892448667108426E-2</v>
      </c>
      <c r="AK199" s="19" t="s">
        <v>43</v>
      </c>
      <c r="AL199" s="19">
        <v>7.6540477495322667E-3</v>
      </c>
      <c r="AM199" s="19">
        <v>4.8770481268178862E-3</v>
      </c>
      <c r="AN199" s="19">
        <v>1.5694017263115019</v>
      </c>
      <c r="AO199" s="19">
        <v>0.12199437421126219</v>
      </c>
      <c r="AP199" s="19">
        <v>-2.108424756936865E-3</v>
      </c>
      <c r="AQ199" s="19">
        <v>1.7416520256001398E-2</v>
      </c>
      <c r="AR199" s="19">
        <v>-2.108424756936865E-3</v>
      </c>
      <c r="AS199" s="19">
        <v>1.7416520256001398E-2</v>
      </c>
      <c r="AU199" s="19" t="s">
        <v>43</v>
      </c>
      <c r="AV199" s="19">
        <v>3.6181513125403304E-3</v>
      </c>
      <c r="AW199" s="19">
        <v>5.0435772581379455E-3</v>
      </c>
      <c r="AX199" s="19">
        <v>0.71737798934324792</v>
      </c>
      <c r="AY199" s="19">
        <v>0.47602025742566711</v>
      </c>
      <c r="AZ199" s="19">
        <v>-6.4776654677116807E-3</v>
      </c>
      <c r="BA199" s="19">
        <v>1.3713968092792342E-2</v>
      </c>
      <c r="BB199" s="19">
        <v>-6.4776654677116807E-3</v>
      </c>
      <c r="BC199" s="19">
        <v>1.3713968092792342E-2</v>
      </c>
    </row>
    <row r="200" spans="25:55" x14ac:dyDescent="0.25">
      <c r="Z200" s="19" t="s">
        <v>239</v>
      </c>
      <c r="AA200" s="19">
        <v>0.66308410421664588</v>
      </c>
      <c r="AB200" s="19">
        <v>5.532489874603521E-2</v>
      </c>
      <c r="AC200" s="19">
        <v>11.985274609547568</v>
      </c>
      <c r="AD200" s="19">
        <v>2.4853515411838124E-17</v>
      </c>
      <c r="AE200" s="19">
        <v>0.55233928708814239</v>
      </c>
      <c r="AF200" s="19">
        <v>0.77382892134514936</v>
      </c>
      <c r="AG200" s="19">
        <v>0.55233928708814239</v>
      </c>
      <c r="AH200" s="19">
        <v>0.77382892134514936</v>
      </c>
      <c r="AK200" s="19" t="s">
        <v>12</v>
      </c>
      <c r="AL200" s="19">
        <v>0.64401919604582913</v>
      </c>
      <c r="AM200" s="19">
        <v>5.2041014846018453E-2</v>
      </c>
      <c r="AN200" s="19">
        <v>12.375223618359197</v>
      </c>
      <c r="AO200" s="19">
        <v>6.4847206044824389E-18</v>
      </c>
      <c r="AP200" s="19">
        <v>0.53984778673589229</v>
      </c>
      <c r="AQ200" s="19">
        <v>0.74819060535576598</v>
      </c>
      <c r="AR200" s="19">
        <v>0.53984778673589229</v>
      </c>
      <c r="AS200" s="19">
        <v>0.74819060535576598</v>
      </c>
      <c r="AU200" s="19" t="s">
        <v>12</v>
      </c>
      <c r="AV200" s="19">
        <v>0.6478606546555884</v>
      </c>
      <c r="AW200" s="19">
        <v>5.6839240252520372E-2</v>
      </c>
      <c r="AX200" s="19">
        <v>11.398123053322495</v>
      </c>
      <c r="AY200" s="19">
        <v>1.9485446219066763E-16</v>
      </c>
      <c r="AZ200" s="19">
        <v>0.53408455365658669</v>
      </c>
      <c r="BA200" s="19">
        <v>0.7616367556545901</v>
      </c>
      <c r="BB200" s="19">
        <v>0.53408455365658669</v>
      </c>
      <c r="BC200" s="19">
        <v>0.7616367556545901</v>
      </c>
    </row>
    <row r="201" spans="25:55" ht="15.75" thickBot="1" x14ac:dyDescent="0.3">
      <c r="Z201" s="20" t="s">
        <v>222</v>
      </c>
      <c r="AA201" s="20">
        <v>-4.4332289637466479E-2</v>
      </c>
      <c r="AB201" s="20">
        <v>2.9528962432894549E-2</v>
      </c>
      <c r="AC201" s="20">
        <v>-1.5013155216074028</v>
      </c>
      <c r="AD201" s="20">
        <v>0.13869880535885576</v>
      </c>
      <c r="AE201" s="20">
        <v>-0.10344093002805932</v>
      </c>
      <c r="AF201" s="20">
        <v>1.477635075312636E-2</v>
      </c>
      <c r="AG201" s="20">
        <v>-0.10344093002805932</v>
      </c>
      <c r="AH201" s="20">
        <v>1.477635075312636E-2</v>
      </c>
      <c r="AK201" s="20" t="s">
        <v>223</v>
      </c>
      <c r="AL201" s="20">
        <v>-7.1470804830694762E-2</v>
      </c>
      <c r="AM201" s="20">
        <v>4.7413254709821773E-2</v>
      </c>
      <c r="AN201" s="20">
        <v>-1.5074013641988895</v>
      </c>
      <c r="AO201" s="20">
        <v>0.1371356632827021</v>
      </c>
      <c r="AP201" s="20">
        <v>-0.16637874576357642</v>
      </c>
      <c r="AQ201" s="20">
        <v>2.3437136102186895E-2</v>
      </c>
      <c r="AR201" s="20">
        <v>-0.16637874576357642</v>
      </c>
      <c r="AS201" s="20">
        <v>2.3437136102186895E-2</v>
      </c>
      <c r="AU201" s="20" t="s">
        <v>224</v>
      </c>
      <c r="AV201" s="20">
        <v>-2.9551235071296388E-2</v>
      </c>
      <c r="AW201" s="20">
        <v>4.3639425358543676E-2</v>
      </c>
      <c r="AX201" s="20">
        <v>-0.67716829056528538</v>
      </c>
      <c r="AY201" s="20">
        <v>0.50099132187389794</v>
      </c>
      <c r="AZ201" s="20">
        <v>-0.11690503580954423</v>
      </c>
      <c r="BA201" s="20">
        <v>5.7802565666951446E-2</v>
      </c>
      <c r="BB201" s="20">
        <v>-0.11690503580954423</v>
      </c>
      <c r="BC201" s="20">
        <v>5.7802565666951446E-2</v>
      </c>
    </row>
    <row r="202" spans="25:55" x14ac:dyDescent="0.25">
      <c r="AK202" s="9"/>
      <c r="AL202" s="9"/>
      <c r="AM202" s="9"/>
      <c r="AN202" s="9"/>
      <c r="AO202" s="9"/>
      <c r="AP202" s="9"/>
      <c r="AQ202" s="9"/>
      <c r="AR202" s="9"/>
      <c r="AS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25:55" x14ac:dyDescent="0.25">
      <c r="AK203" s="9"/>
      <c r="AL203" s="9"/>
      <c r="AM203" s="9"/>
      <c r="AN203" s="9"/>
      <c r="AO203" s="9"/>
      <c r="AP203" s="9"/>
      <c r="AQ203" s="9"/>
      <c r="AR203" s="9"/>
      <c r="AS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25:55" x14ac:dyDescent="0.25">
      <c r="AK204" s="9"/>
      <c r="AL204" s="9"/>
      <c r="AM204" s="9"/>
      <c r="AN204" s="9" t="b">
        <f>ABS(AN201)&gt;1.96</f>
        <v>0</v>
      </c>
      <c r="AO204" s="9"/>
      <c r="AP204" s="9"/>
      <c r="AQ204" s="9"/>
      <c r="AR204" s="9"/>
      <c r="AS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6" spans="25:55" x14ac:dyDescent="0.25">
      <c r="Y206" s="9" t="s">
        <v>269</v>
      </c>
      <c r="Z206" s="52" t="s">
        <v>251</v>
      </c>
      <c r="AJ206" s="168" t="s">
        <v>269</v>
      </c>
      <c r="AK206" s="9" t="s">
        <v>272</v>
      </c>
      <c r="AL206" s="9"/>
      <c r="AM206" s="9"/>
      <c r="AN206" s="9"/>
      <c r="AO206" s="9"/>
      <c r="AP206" s="9"/>
      <c r="AQ206" s="9"/>
      <c r="AR206" s="9"/>
      <c r="AS206" s="9"/>
      <c r="AT206" s="168" t="s">
        <v>269</v>
      </c>
      <c r="AU206" s="9" t="s">
        <v>272</v>
      </c>
      <c r="AV206" s="9"/>
      <c r="AW206" s="9"/>
      <c r="AX206" s="9"/>
      <c r="AY206" s="9"/>
      <c r="AZ206" s="9"/>
      <c r="BA206" s="9"/>
      <c r="BB206" s="9"/>
      <c r="BC206" s="9"/>
    </row>
    <row r="207" spans="25:55" ht="15.75" thickBot="1" x14ac:dyDescent="0.3">
      <c r="AK207" s="9"/>
      <c r="AL207" s="9"/>
      <c r="AM207" s="9"/>
      <c r="AN207" s="9"/>
      <c r="AO207" s="9"/>
      <c r="AP207" s="9"/>
      <c r="AQ207" s="9"/>
      <c r="AR207" s="9"/>
      <c r="AS207" s="9"/>
      <c r="AU207" s="9"/>
      <c r="AV207" s="9"/>
      <c r="AW207" s="9"/>
      <c r="AX207" s="9"/>
      <c r="AY207" s="9"/>
      <c r="AZ207" s="9"/>
      <c r="BA207" s="9"/>
      <c r="BB207" s="9"/>
      <c r="BC207" s="9"/>
    </row>
    <row r="208" spans="25:55" x14ac:dyDescent="0.25">
      <c r="Z208" s="18" t="s">
        <v>34</v>
      </c>
      <c r="AA208" s="18"/>
      <c r="AK208" s="18" t="s">
        <v>34</v>
      </c>
      <c r="AL208" s="18"/>
      <c r="AM208" s="9"/>
      <c r="AN208" s="9"/>
      <c r="AO208" s="9"/>
      <c r="AP208" s="9"/>
      <c r="AQ208" s="9"/>
      <c r="AR208" s="9"/>
      <c r="AS208" s="9"/>
      <c r="AU208" s="18" t="s">
        <v>34</v>
      </c>
      <c r="AV208" s="18"/>
      <c r="AW208" s="9"/>
      <c r="AX208" s="9"/>
      <c r="AY208" s="9"/>
      <c r="AZ208" s="9"/>
      <c r="BA208" s="9"/>
      <c r="BB208" s="9"/>
      <c r="BC208" s="9"/>
    </row>
    <row r="209" spans="26:55" x14ac:dyDescent="0.25">
      <c r="Z209" s="19" t="s">
        <v>35</v>
      </c>
      <c r="AA209" s="19">
        <v>0.72586400874460211</v>
      </c>
      <c r="AK209" s="19" t="s">
        <v>35</v>
      </c>
      <c r="AL209" s="19">
        <v>0.70334941451411515</v>
      </c>
      <c r="AM209" s="9"/>
      <c r="AN209" s="9"/>
      <c r="AO209" s="9"/>
      <c r="AP209" s="9"/>
      <c r="AQ209" s="9"/>
      <c r="AR209" s="9"/>
      <c r="AS209" s="9"/>
      <c r="AU209" s="19" t="s">
        <v>35</v>
      </c>
      <c r="AV209" s="19">
        <v>0.70609052632357916</v>
      </c>
      <c r="AW209" s="9"/>
      <c r="AX209" s="9"/>
      <c r="AY209" s="9"/>
      <c r="AZ209" s="9"/>
      <c r="BA209" s="9"/>
      <c r="BB209" s="9"/>
      <c r="BC209" s="9"/>
    </row>
    <row r="210" spans="26:55" x14ac:dyDescent="0.25">
      <c r="Z210" s="19" t="s">
        <v>36</v>
      </c>
      <c r="AA210" s="19">
        <v>0.52687855919078375</v>
      </c>
      <c r="AK210" s="19" t="s">
        <v>36</v>
      </c>
      <c r="AL210" s="19">
        <v>0.49470039889734851</v>
      </c>
      <c r="AM210" s="9"/>
      <c r="AN210" s="9"/>
      <c r="AO210" s="9"/>
      <c r="AP210" s="9"/>
      <c r="AQ210" s="9"/>
      <c r="AR210" s="9"/>
      <c r="AS210" s="9"/>
      <c r="AU210" s="19" t="s">
        <v>36</v>
      </c>
      <c r="AV210" s="19">
        <v>0.49856383136390908</v>
      </c>
      <c r="AW210" s="9"/>
      <c r="AX210" s="9"/>
      <c r="AY210" s="9"/>
      <c r="AZ210" s="9"/>
      <c r="BA210" s="9"/>
      <c r="BB210" s="9"/>
      <c r="BC210" s="9"/>
    </row>
    <row r="211" spans="26:55" x14ac:dyDescent="0.25">
      <c r="Z211" s="19" t="s">
        <v>37</v>
      </c>
      <c r="AA211" s="19">
        <v>0.51056402674908663</v>
      </c>
      <c r="AK211" s="19" t="s">
        <v>37</v>
      </c>
      <c r="AL211" s="19">
        <v>0.477276274721395</v>
      </c>
      <c r="AM211" s="9"/>
      <c r="AN211" s="9"/>
      <c r="AO211" s="9"/>
      <c r="AP211" s="9"/>
      <c r="AQ211" s="9"/>
      <c r="AR211" s="9"/>
      <c r="AS211" s="9"/>
      <c r="AU211" s="19" t="s">
        <v>37</v>
      </c>
      <c r="AV211" s="19">
        <v>0.4812729289971473</v>
      </c>
      <c r="AW211" s="9"/>
      <c r="AX211" s="9"/>
      <c r="AY211" s="9"/>
      <c r="AZ211" s="9"/>
      <c r="BA211" s="9"/>
      <c r="BB211" s="9"/>
      <c r="BC211" s="9"/>
    </row>
    <row r="212" spans="26:55" x14ac:dyDescent="0.25">
      <c r="Z212" s="19" t="s">
        <v>20</v>
      </c>
      <c r="AA212" s="19">
        <v>2.660050376367331E-2</v>
      </c>
      <c r="AK212" s="19" t="s">
        <v>20</v>
      </c>
      <c r="AL212" s="19">
        <v>2.7490207897564872E-2</v>
      </c>
      <c r="AM212" s="9"/>
      <c r="AN212" s="9"/>
      <c r="AO212" s="9"/>
      <c r="AP212" s="9"/>
      <c r="AQ212" s="9"/>
      <c r="AR212" s="9"/>
      <c r="AS212" s="9"/>
      <c r="AU212" s="19" t="s">
        <v>20</v>
      </c>
      <c r="AV212" s="19">
        <v>2.7384913582577761E-2</v>
      </c>
      <c r="AW212" s="9"/>
      <c r="AX212" s="9"/>
      <c r="AY212" s="9"/>
      <c r="AZ212" s="9"/>
      <c r="BA212" s="9"/>
      <c r="BB212" s="9"/>
      <c r="BC212" s="9"/>
    </row>
    <row r="213" spans="26:55" ht="15.75" thickBot="1" x14ac:dyDescent="0.3">
      <c r="Z213" s="20" t="s">
        <v>38</v>
      </c>
      <c r="AA213" s="20">
        <v>61</v>
      </c>
      <c r="AK213" s="20" t="s">
        <v>38</v>
      </c>
      <c r="AL213" s="20">
        <v>61</v>
      </c>
      <c r="AM213" s="9"/>
      <c r="AN213" s="9"/>
      <c r="AO213" s="9"/>
      <c r="AP213" s="9"/>
      <c r="AQ213" s="9"/>
      <c r="AR213" s="9"/>
      <c r="AS213" s="9"/>
      <c r="AU213" s="20" t="s">
        <v>38</v>
      </c>
      <c r="AV213" s="20">
        <v>61</v>
      </c>
      <c r="AW213" s="9"/>
      <c r="AX213" s="9"/>
      <c r="AY213" s="9"/>
      <c r="AZ213" s="9"/>
      <c r="BA213" s="9"/>
      <c r="BB213" s="9"/>
      <c r="BC213" s="9"/>
    </row>
    <row r="214" spans="26:55" x14ac:dyDescent="0.25">
      <c r="AK214" s="9"/>
      <c r="AL214" s="9"/>
      <c r="AM214" s="9"/>
      <c r="AN214" s="9"/>
      <c r="AO214" s="9"/>
      <c r="AP214" s="9"/>
      <c r="AQ214" s="9"/>
      <c r="AR214" s="9"/>
      <c r="AS214" s="9"/>
      <c r="AU214" s="9"/>
      <c r="AV214" s="9"/>
      <c r="AW214" s="9"/>
      <c r="AX214" s="9"/>
      <c r="AY214" s="9"/>
      <c r="AZ214" s="9"/>
      <c r="BA214" s="9"/>
      <c r="BB214" s="9"/>
      <c r="BC214" s="9"/>
    </row>
    <row r="215" spans="26:55" ht="15.75" thickBot="1" x14ac:dyDescent="0.3">
      <c r="Z215" s="168" t="s">
        <v>39</v>
      </c>
      <c r="AK215" s="9" t="s">
        <v>39</v>
      </c>
      <c r="AL215" s="9"/>
      <c r="AM215" s="9"/>
      <c r="AN215" s="9"/>
      <c r="AO215" s="9"/>
      <c r="AP215" s="9"/>
      <c r="AQ215" s="9"/>
      <c r="AR215" s="9"/>
      <c r="AS215" s="9"/>
      <c r="AU215" s="9" t="s">
        <v>39</v>
      </c>
      <c r="AV215" s="9"/>
      <c r="AW215" s="9"/>
      <c r="AX215" s="9"/>
      <c r="AY215" s="9"/>
      <c r="AZ215" s="9"/>
      <c r="BA215" s="9"/>
      <c r="BB215" s="9"/>
      <c r="BC215" s="9"/>
    </row>
    <row r="216" spans="26:55" x14ac:dyDescent="0.25">
      <c r="Z216" s="21"/>
      <c r="AA216" s="21" t="s">
        <v>44</v>
      </c>
      <c r="AB216" s="21" t="s">
        <v>45</v>
      </c>
      <c r="AC216" s="21" t="s">
        <v>46</v>
      </c>
      <c r="AD216" s="21" t="s">
        <v>47</v>
      </c>
      <c r="AE216" s="21" t="s">
        <v>48</v>
      </c>
      <c r="AK216" s="21"/>
      <c r="AL216" s="21" t="s">
        <v>44</v>
      </c>
      <c r="AM216" s="21" t="s">
        <v>45</v>
      </c>
      <c r="AN216" s="21" t="s">
        <v>46</v>
      </c>
      <c r="AO216" s="21" t="s">
        <v>47</v>
      </c>
      <c r="AP216" s="21" t="s">
        <v>48</v>
      </c>
      <c r="AQ216" s="9"/>
      <c r="AR216" s="9"/>
      <c r="AS216" s="9"/>
      <c r="AU216" s="21"/>
      <c r="AV216" s="21" t="s">
        <v>44</v>
      </c>
      <c r="AW216" s="21" t="s">
        <v>45</v>
      </c>
      <c r="AX216" s="21" t="s">
        <v>46</v>
      </c>
      <c r="AY216" s="21" t="s">
        <v>47</v>
      </c>
      <c r="AZ216" s="21" t="s">
        <v>48</v>
      </c>
      <c r="BA216" s="9"/>
      <c r="BB216" s="9"/>
      <c r="BC216" s="9"/>
    </row>
    <row r="217" spans="26:55" x14ac:dyDescent="0.25">
      <c r="Z217" s="19" t="s">
        <v>40</v>
      </c>
      <c r="AA217" s="19">
        <v>2</v>
      </c>
      <c r="AB217" s="19">
        <v>4.5703095111338465E-2</v>
      </c>
      <c r="AC217" s="19">
        <v>2.2851547555669233E-2</v>
      </c>
      <c r="AD217" s="19">
        <v>32.295044989715642</v>
      </c>
      <c r="AE217" s="19">
        <v>3.7515113335833355E-10</v>
      </c>
      <c r="AK217" s="19" t="s">
        <v>40</v>
      </c>
      <c r="AL217" s="19">
        <v>2</v>
      </c>
      <c r="AM217" s="19">
        <v>4.2911860784670332E-2</v>
      </c>
      <c r="AN217" s="19">
        <v>2.1455930392335166E-2</v>
      </c>
      <c r="AO217" s="19">
        <v>28.391693832168013</v>
      </c>
      <c r="AP217" s="19">
        <v>2.5288304160777933E-9</v>
      </c>
      <c r="AQ217" s="9"/>
      <c r="AR217" s="9"/>
      <c r="AS217" s="9"/>
      <c r="AU217" s="19" t="s">
        <v>40</v>
      </c>
      <c r="AV217" s="19">
        <v>2</v>
      </c>
      <c r="AW217" s="19">
        <v>4.324698700758333E-2</v>
      </c>
      <c r="AX217" s="19">
        <v>2.1623493503791665E-2</v>
      </c>
      <c r="AY217" s="19">
        <v>28.833881586324651</v>
      </c>
      <c r="AZ217" s="19">
        <v>2.0242028738674576E-9</v>
      </c>
      <c r="BA217" s="9"/>
      <c r="BB217" s="9"/>
      <c r="BC217" s="9"/>
    </row>
    <row r="218" spans="26:55" x14ac:dyDescent="0.25">
      <c r="Z218" s="19" t="s">
        <v>41</v>
      </c>
      <c r="AA218" s="19">
        <v>58</v>
      </c>
      <c r="AB218" s="19">
        <v>4.1040034427909475E-2</v>
      </c>
      <c r="AC218" s="19">
        <v>7.0758680048119789E-4</v>
      </c>
      <c r="AD218" s="19"/>
      <c r="AE218" s="19"/>
      <c r="AK218" s="19" t="s">
        <v>41</v>
      </c>
      <c r="AL218" s="19">
        <v>58</v>
      </c>
      <c r="AM218" s="19">
        <v>4.3831268754577608E-2</v>
      </c>
      <c r="AN218" s="19">
        <v>7.5571153025133812E-4</v>
      </c>
      <c r="AO218" s="19"/>
      <c r="AP218" s="19"/>
      <c r="AQ218" s="9"/>
      <c r="AR218" s="9"/>
      <c r="AS218" s="9"/>
      <c r="AU218" s="19" t="s">
        <v>41</v>
      </c>
      <c r="AV218" s="19">
        <v>58</v>
      </c>
      <c r="AW218" s="19">
        <v>4.349614253166461E-2</v>
      </c>
      <c r="AX218" s="19">
        <v>7.4993349192525188E-4</v>
      </c>
      <c r="AY218" s="19"/>
      <c r="AZ218" s="19"/>
      <c r="BA218" s="9"/>
      <c r="BB218" s="9"/>
      <c r="BC218" s="9"/>
    </row>
    <row r="219" spans="26:55" ht="15.75" thickBot="1" x14ac:dyDescent="0.3">
      <c r="Z219" s="20" t="s">
        <v>42</v>
      </c>
      <c r="AA219" s="20">
        <v>60</v>
      </c>
      <c r="AB219" s="20">
        <v>8.674312953924794E-2</v>
      </c>
      <c r="AC219" s="20"/>
      <c r="AD219" s="20"/>
      <c r="AE219" s="20"/>
      <c r="AK219" s="20" t="s">
        <v>42</v>
      </c>
      <c r="AL219" s="20">
        <v>60</v>
      </c>
      <c r="AM219" s="20">
        <v>8.674312953924794E-2</v>
      </c>
      <c r="AN219" s="20"/>
      <c r="AO219" s="20"/>
      <c r="AP219" s="20"/>
      <c r="AQ219" s="9"/>
      <c r="AR219" s="9"/>
      <c r="AS219" s="9"/>
      <c r="AU219" s="20" t="s">
        <v>42</v>
      </c>
      <c r="AV219" s="20">
        <v>60</v>
      </c>
      <c r="AW219" s="20">
        <v>8.674312953924794E-2</v>
      </c>
      <c r="AX219" s="20"/>
      <c r="AY219" s="20"/>
      <c r="AZ219" s="20"/>
      <c r="BA219" s="9"/>
      <c r="BB219" s="9"/>
      <c r="BC219" s="9"/>
    </row>
    <row r="220" spans="26:55" ht="15.75" thickBot="1" x14ac:dyDescent="0.3">
      <c r="AK220" s="9"/>
      <c r="AL220" s="9"/>
      <c r="AM220" s="9"/>
      <c r="AN220" s="9"/>
      <c r="AO220" s="9"/>
      <c r="AP220" s="9"/>
      <c r="AQ220" s="9"/>
      <c r="AR220" s="9"/>
      <c r="AS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26:55" x14ac:dyDescent="0.25">
      <c r="Z221" s="21"/>
      <c r="AA221" s="21" t="s">
        <v>49</v>
      </c>
      <c r="AB221" s="21" t="s">
        <v>20</v>
      </c>
      <c r="AC221" s="21" t="s">
        <v>50</v>
      </c>
      <c r="AD221" s="21" t="s">
        <v>51</v>
      </c>
      <c r="AE221" s="21" t="s">
        <v>52</v>
      </c>
      <c r="AF221" s="21" t="s">
        <v>53</v>
      </c>
      <c r="AG221" s="21" t="s">
        <v>54</v>
      </c>
      <c r="AH221" s="21" t="s">
        <v>55</v>
      </c>
      <c r="AK221" s="21"/>
      <c r="AL221" s="21" t="s">
        <v>49</v>
      </c>
      <c r="AM221" s="21" t="s">
        <v>20</v>
      </c>
      <c r="AN221" s="21" t="s">
        <v>50</v>
      </c>
      <c r="AO221" s="21" t="s">
        <v>51</v>
      </c>
      <c r="AP221" s="21" t="s">
        <v>52</v>
      </c>
      <c r="AQ221" s="21" t="s">
        <v>53</v>
      </c>
      <c r="AR221" s="21" t="s">
        <v>54</v>
      </c>
      <c r="AS221" s="21" t="s">
        <v>55</v>
      </c>
      <c r="AU221" s="21"/>
      <c r="AV221" s="21" t="s">
        <v>49</v>
      </c>
      <c r="AW221" s="21" t="s">
        <v>20</v>
      </c>
      <c r="AX221" s="21" t="s">
        <v>50</v>
      </c>
      <c r="AY221" s="21" t="s">
        <v>51</v>
      </c>
      <c r="AZ221" s="21" t="s">
        <v>52</v>
      </c>
      <c r="BA221" s="21" t="s">
        <v>53</v>
      </c>
      <c r="BB221" s="21" t="s">
        <v>54</v>
      </c>
      <c r="BC221" s="21" t="s">
        <v>55</v>
      </c>
    </row>
    <row r="222" spans="26:55" x14ac:dyDescent="0.25">
      <c r="Z222" s="19" t="s">
        <v>43</v>
      </c>
      <c r="AA222" s="19">
        <v>4.9094860691531149E-3</v>
      </c>
      <c r="AB222" s="19">
        <v>3.4183139920866317E-3</v>
      </c>
      <c r="AC222" s="19">
        <v>1.4362302820977049</v>
      </c>
      <c r="AD222" s="19">
        <v>0.15630887865823687</v>
      </c>
      <c r="AE222" s="19">
        <v>-1.9330128151049926E-3</v>
      </c>
      <c r="AF222" s="19">
        <v>1.1751984953411222E-2</v>
      </c>
      <c r="AG222" s="19">
        <v>-1.9330128151049926E-3</v>
      </c>
      <c r="AH222" s="19">
        <v>1.1751984953411222E-2</v>
      </c>
      <c r="AK222" s="19" t="s">
        <v>43</v>
      </c>
      <c r="AL222" s="19">
        <v>7.3698728660632831E-3</v>
      </c>
      <c r="AM222" s="19">
        <v>3.804807814789229E-3</v>
      </c>
      <c r="AN222" s="19">
        <v>1.9369895208416839</v>
      </c>
      <c r="AO222" s="19">
        <v>5.7622491209606483E-2</v>
      </c>
      <c r="AP222" s="19">
        <v>-2.4627746061274287E-4</v>
      </c>
      <c r="AQ222" s="19">
        <v>1.4986023192739308E-2</v>
      </c>
      <c r="AR222" s="19">
        <v>-2.4627746061274287E-4</v>
      </c>
      <c r="AS222" s="19">
        <v>1.4986023192739308E-2</v>
      </c>
      <c r="AU222" s="19" t="s">
        <v>43</v>
      </c>
      <c r="AV222" s="19">
        <v>2.2753459032784961E-3</v>
      </c>
      <c r="AW222" s="19">
        <v>3.8638563591623372E-3</v>
      </c>
      <c r="AX222" s="19">
        <v>0.58887952650801401</v>
      </c>
      <c r="AY222" s="19">
        <v>0.55822870978525019</v>
      </c>
      <c r="AZ222" s="19">
        <v>-5.4590029270825055E-3</v>
      </c>
      <c r="BA222" s="19">
        <v>1.0009694733639498E-2</v>
      </c>
      <c r="BB222" s="19">
        <v>-5.4590029270825055E-3</v>
      </c>
      <c r="BC222" s="19">
        <v>1.0009694733639498E-2</v>
      </c>
    </row>
    <row r="223" spans="26:55" x14ac:dyDescent="0.25">
      <c r="Z223" s="19" t="s">
        <v>241</v>
      </c>
      <c r="AA223" s="19">
        <v>0.60839620242412762</v>
      </c>
      <c r="AB223" s="19">
        <v>7.7500030315741583E-2</v>
      </c>
      <c r="AC223" s="19">
        <v>7.8502705088691034</v>
      </c>
      <c r="AD223" s="19">
        <v>1.09194992982918E-10</v>
      </c>
      <c r="AE223" s="19">
        <v>0.45326303671932189</v>
      </c>
      <c r="AF223" s="19">
        <v>0.76352936812893335</v>
      </c>
      <c r="AG223" s="19">
        <v>0.45326303671932189</v>
      </c>
      <c r="AH223" s="19">
        <v>0.76352936812893335</v>
      </c>
      <c r="AK223" s="19" t="s">
        <v>13</v>
      </c>
      <c r="AL223" s="19">
        <v>0.53078650723201515</v>
      </c>
      <c r="AM223" s="19">
        <v>7.0452144618165777E-2</v>
      </c>
      <c r="AN223" s="19">
        <v>7.5340007051418301</v>
      </c>
      <c r="AO223" s="19">
        <v>3.7108146583008178E-10</v>
      </c>
      <c r="AP223" s="19">
        <v>0.38976121755430404</v>
      </c>
      <c r="AQ223" s="19">
        <v>0.67181179690972626</v>
      </c>
      <c r="AR223" s="19">
        <v>0.38976121755430404</v>
      </c>
      <c r="AS223" s="19">
        <v>0.67181179690972626</v>
      </c>
      <c r="AU223" s="19" t="s">
        <v>13</v>
      </c>
      <c r="AV223" s="19">
        <v>0.57472003842496511</v>
      </c>
      <c r="AW223" s="19">
        <v>7.9194248920810256E-2</v>
      </c>
      <c r="AX223" s="19">
        <v>7.257093112905868</v>
      </c>
      <c r="AY223" s="19">
        <v>1.0839741958713298E-9</v>
      </c>
      <c r="AZ223" s="19">
        <v>0.41619552571642926</v>
      </c>
      <c r="BA223" s="19">
        <v>0.73324455113350095</v>
      </c>
      <c r="BB223" s="19">
        <v>0.41619552571642926</v>
      </c>
      <c r="BC223" s="19">
        <v>0.73324455113350095</v>
      </c>
    </row>
    <row r="224" spans="26:55" ht="15.75" thickBot="1" x14ac:dyDescent="0.3">
      <c r="Z224" s="20" t="s">
        <v>222</v>
      </c>
      <c r="AA224" s="20">
        <v>-6.3237076148072738E-2</v>
      </c>
      <c r="AB224" s="20">
        <v>2.4355108954479631E-2</v>
      </c>
      <c r="AC224" s="20">
        <v>-2.5964604086257457</v>
      </c>
      <c r="AD224" s="20">
        <v>1.1914800696092959E-2</v>
      </c>
      <c r="AE224" s="20">
        <v>-0.1119891235705168</v>
      </c>
      <c r="AF224" s="20">
        <v>-1.4485028725628679E-2</v>
      </c>
      <c r="AG224" s="20">
        <v>-0.1119891235705168</v>
      </c>
      <c r="AH224" s="20">
        <v>-1.4485028725628679E-2</v>
      </c>
      <c r="AK224" s="20" t="s">
        <v>223</v>
      </c>
      <c r="AL224" s="20">
        <v>-6.1158646850631992E-2</v>
      </c>
      <c r="AM224" s="20">
        <v>3.779278304586213E-2</v>
      </c>
      <c r="AN224" s="20">
        <v>-1.618262586706436</v>
      </c>
      <c r="AO224" s="20">
        <v>0.11103197058139158</v>
      </c>
      <c r="AP224" s="20">
        <v>-0.13680912144804183</v>
      </c>
      <c r="AQ224" s="20">
        <v>1.4491827746777847E-2</v>
      </c>
      <c r="AR224" s="20">
        <v>-0.13680912144804183</v>
      </c>
      <c r="AS224" s="20">
        <v>1.4491827746777847E-2</v>
      </c>
      <c r="AU224" s="20" t="s">
        <v>224</v>
      </c>
      <c r="AV224" s="20">
        <v>-6.2888425127463468E-2</v>
      </c>
      <c r="AW224" s="20">
        <v>3.5800166632009002E-2</v>
      </c>
      <c r="AX224" s="20">
        <v>-1.7566517433814064</v>
      </c>
      <c r="AY224" s="20">
        <v>8.4255389847886011E-2</v>
      </c>
      <c r="AZ224" s="20">
        <v>-0.13455024461006873</v>
      </c>
      <c r="BA224" s="20">
        <v>8.7733943551417948E-3</v>
      </c>
      <c r="BB224" s="20">
        <v>-0.13455024461006873</v>
      </c>
      <c r="BC224" s="20">
        <v>8.7733943551417948E-3</v>
      </c>
    </row>
    <row r="225" spans="25:55" x14ac:dyDescent="0.25">
      <c r="AK225" s="9"/>
      <c r="AL225" s="9"/>
      <c r="AM225" s="9"/>
      <c r="AN225" s="9"/>
      <c r="AO225" s="9"/>
      <c r="AP225" s="9"/>
      <c r="AQ225" s="9"/>
      <c r="AR225" s="9"/>
      <c r="AS225" s="9"/>
      <c r="AU225" s="9"/>
      <c r="AV225" s="9"/>
      <c r="AW225" s="9"/>
      <c r="AX225" s="9"/>
      <c r="AY225" s="9"/>
      <c r="AZ225" s="9"/>
      <c r="BA225" s="9"/>
      <c r="BB225" s="9"/>
      <c r="BC225" s="9"/>
    </row>
    <row r="226" spans="25:55" x14ac:dyDescent="0.25">
      <c r="AK226" s="9"/>
      <c r="AL226" s="9"/>
      <c r="AM226" s="9"/>
      <c r="AN226" s="9"/>
      <c r="AO226" s="9"/>
      <c r="AP226" s="9"/>
      <c r="AQ226" s="9"/>
      <c r="AR226" s="9"/>
      <c r="AS226" s="9"/>
      <c r="AU226" s="9"/>
      <c r="AV226" s="9"/>
      <c r="AW226" s="9"/>
      <c r="AX226" s="9"/>
      <c r="AY226" s="9"/>
      <c r="AZ226" s="9"/>
      <c r="BA226" s="9"/>
      <c r="BB226" s="9"/>
      <c r="BC226" s="9"/>
    </row>
    <row r="227" spans="25:55" x14ac:dyDescent="0.25">
      <c r="AK227" s="9"/>
      <c r="AL227" s="9"/>
      <c r="AM227" s="9"/>
      <c r="AN227" s="9" t="b">
        <f>ABS(AN224)&gt;1.96</f>
        <v>0</v>
      </c>
      <c r="AO227" s="9"/>
      <c r="AP227" s="9"/>
      <c r="AQ227" s="9"/>
      <c r="AR227" s="9"/>
      <c r="AS227" s="9"/>
      <c r="AU227" s="9"/>
      <c r="AV227" s="9"/>
      <c r="AW227" s="9"/>
      <c r="AX227" s="9" t="b">
        <f>ABS(AX224)&gt;1.96</f>
        <v>0</v>
      </c>
      <c r="AY227" s="9"/>
      <c r="AZ227" s="9"/>
      <c r="BA227" s="9"/>
      <c r="BB227" s="9"/>
      <c r="BC227" s="9"/>
    </row>
    <row r="229" spans="25:55" x14ac:dyDescent="0.25">
      <c r="Y229" s="9" t="s">
        <v>269</v>
      </c>
      <c r="Z229" s="52" t="s">
        <v>252</v>
      </c>
      <c r="AJ229" s="168" t="s">
        <v>269</v>
      </c>
      <c r="AK229" s="9" t="s">
        <v>272</v>
      </c>
      <c r="AL229" s="9"/>
      <c r="AM229" s="9"/>
      <c r="AN229" s="9"/>
      <c r="AO229" s="9"/>
      <c r="AP229" s="9"/>
      <c r="AQ229" s="9"/>
      <c r="AR229" s="9"/>
      <c r="AS229" s="9"/>
      <c r="AT229" s="168" t="s">
        <v>269</v>
      </c>
      <c r="AU229" s="9" t="s">
        <v>272</v>
      </c>
      <c r="AV229" s="9"/>
      <c r="AW229" s="9"/>
      <c r="AX229" s="9"/>
      <c r="AY229" s="9"/>
      <c r="AZ229" s="9"/>
      <c r="BA229" s="9"/>
      <c r="BB229" s="9"/>
      <c r="BC229" s="9"/>
    </row>
    <row r="230" spans="25:55" ht="15.75" thickBot="1" x14ac:dyDescent="0.3">
      <c r="AK230" s="9"/>
      <c r="AL230" s="9"/>
      <c r="AM230" s="9"/>
      <c r="AN230" s="9"/>
      <c r="AO230" s="9"/>
      <c r="AP230" s="9"/>
      <c r="AQ230" s="9"/>
      <c r="AR230" s="9"/>
      <c r="AS230" s="9"/>
      <c r="AU230" s="9"/>
      <c r="AV230" s="9"/>
      <c r="AW230" s="9"/>
      <c r="AX230" s="9"/>
      <c r="AY230" s="9"/>
      <c r="AZ230" s="9"/>
      <c r="BA230" s="9"/>
      <c r="BB230" s="9"/>
      <c r="BC230" s="9"/>
    </row>
    <row r="231" spans="25:55" x14ac:dyDescent="0.25">
      <c r="Z231" s="18" t="s">
        <v>34</v>
      </c>
      <c r="AA231" s="18"/>
      <c r="AK231" s="18" t="s">
        <v>34</v>
      </c>
      <c r="AL231" s="18"/>
      <c r="AM231" s="9"/>
      <c r="AN231" s="9"/>
      <c r="AO231" s="9"/>
      <c r="AP231" s="9"/>
      <c r="AQ231" s="9"/>
      <c r="AR231" s="9"/>
      <c r="AS231" s="9"/>
      <c r="AU231" s="18" t="s">
        <v>34</v>
      </c>
      <c r="AV231" s="18"/>
      <c r="AW231" s="9"/>
      <c r="AX231" s="9"/>
      <c r="AY231" s="9"/>
      <c r="AZ231" s="9"/>
      <c r="BA231" s="9"/>
      <c r="BB231" s="9"/>
      <c r="BC231" s="9"/>
    </row>
    <row r="232" spans="25:55" x14ac:dyDescent="0.25">
      <c r="Z232" s="19" t="s">
        <v>35</v>
      </c>
      <c r="AA232" s="19">
        <v>0.67544700239286404</v>
      </c>
      <c r="AK232" s="19" t="s">
        <v>35</v>
      </c>
      <c r="AL232" s="19">
        <v>0.64642806370039363</v>
      </c>
      <c r="AM232" s="9"/>
      <c r="AN232" s="9"/>
      <c r="AO232" s="9"/>
      <c r="AP232" s="9"/>
      <c r="AQ232" s="9"/>
      <c r="AR232" s="9"/>
      <c r="AS232" s="9"/>
      <c r="AU232" s="19" t="s">
        <v>35</v>
      </c>
      <c r="AV232" s="19">
        <v>0.66347987381734996</v>
      </c>
      <c r="AW232" s="9"/>
      <c r="AX232" s="9"/>
      <c r="AY232" s="9"/>
      <c r="AZ232" s="9"/>
      <c r="BA232" s="9"/>
      <c r="BB232" s="9"/>
      <c r="BC232" s="9"/>
    </row>
    <row r="233" spans="25:55" x14ac:dyDescent="0.25">
      <c r="Z233" s="19" t="s">
        <v>36</v>
      </c>
      <c r="AA233" s="19">
        <v>0.45622865304150573</v>
      </c>
      <c r="AK233" s="19" t="s">
        <v>36</v>
      </c>
      <c r="AL233" s="19">
        <v>0.41786924153944011</v>
      </c>
      <c r="AM233" s="9"/>
      <c r="AN233" s="9"/>
      <c r="AO233" s="9"/>
      <c r="AP233" s="9"/>
      <c r="AQ233" s="9"/>
      <c r="AR233" s="9"/>
      <c r="AS233" s="9"/>
      <c r="AU233" s="19" t="s">
        <v>36</v>
      </c>
      <c r="AV233" s="19">
        <v>0.44020554296068665</v>
      </c>
      <c r="AW233" s="9"/>
      <c r="AX233" s="9"/>
      <c r="AY233" s="9"/>
      <c r="AZ233" s="9"/>
      <c r="BA233" s="9"/>
      <c r="BB233" s="9"/>
      <c r="BC233" s="9"/>
    </row>
    <row r="234" spans="25:55" x14ac:dyDescent="0.25">
      <c r="Z234" s="19" t="s">
        <v>37</v>
      </c>
      <c r="AA234" s="19">
        <v>0.43747791693948868</v>
      </c>
      <c r="AK234" s="19" t="s">
        <v>37</v>
      </c>
      <c r="AL234" s="19">
        <v>0.39779576710976561</v>
      </c>
      <c r="AM234" s="9"/>
      <c r="AN234" s="9"/>
      <c r="AO234" s="9"/>
      <c r="AP234" s="9"/>
      <c r="AQ234" s="9"/>
      <c r="AR234" s="9"/>
      <c r="AS234" s="9"/>
      <c r="AU234" s="19" t="s">
        <v>37</v>
      </c>
      <c r="AV234" s="19">
        <v>0.42090228582139999</v>
      </c>
      <c r="AW234" s="9"/>
      <c r="AX234" s="9"/>
      <c r="AY234" s="9"/>
      <c r="AZ234" s="9"/>
      <c r="BA234" s="9"/>
      <c r="BB234" s="9"/>
      <c r="BC234" s="9"/>
    </row>
    <row r="235" spans="25:55" x14ac:dyDescent="0.25">
      <c r="Z235" s="19" t="s">
        <v>20</v>
      </c>
      <c r="AA235" s="19">
        <v>3.0653865651546701E-2</v>
      </c>
      <c r="AK235" s="19" t="s">
        <v>20</v>
      </c>
      <c r="AL235" s="19">
        <v>3.1716653924412239E-2</v>
      </c>
      <c r="AM235" s="9"/>
      <c r="AN235" s="9"/>
      <c r="AO235" s="9"/>
      <c r="AP235" s="9"/>
      <c r="AQ235" s="9"/>
      <c r="AR235" s="9"/>
      <c r="AS235" s="9"/>
      <c r="AU235" s="19" t="s">
        <v>20</v>
      </c>
      <c r="AV235" s="19">
        <v>3.1102219845344257E-2</v>
      </c>
      <c r="AW235" s="9"/>
      <c r="AX235" s="9"/>
      <c r="AY235" s="9"/>
      <c r="AZ235" s="9"/>
      <c r="BA235" s="9"/>
      <c r="BB235" s="9"/>
      <c r="BC235" s="9"/>
    </row>
    <row r="236" spans="25:55" ht="15.75" thickBot="1" x14ac:dyDescent="0.3">
      <c r="Z236" s="20" t="s">
        <v>38</v>
      </c>
      <c r="AA236" s="20">
        <v>61</v>
      </c>
      <c r="AK236" s="20" t="s">
        <v>38</v>
      </c>
      <c r="AL236" s="20">
        <v>61</v>
      </c>
      <c r="AM236" s="9"/>
      <c r="AN236" s="9"/>
      <c r="AO236" s="9"/>
      <c r="AP236" s="9"/>
      <c r="AQ236" s="9"/>
      <c r="AR236" s="9"/>
      <c r="AS236" s="9"/>
      <c r="AU236" s="20" t="s">
        <v>38</v>
      </c>
      <c r="AV236" s="20">
        <v>61</v>
      </c>
      <c r="AW236" s="9"/>
      <c r="AX236" s="9"/>
      <c r="AY236" s="9"/>
      <c r="AZ236" s="9"/>
      <c r="BA236" s="9"/>
      <c r="BB236" s="9"/>
      <c r="BC236" s="9"/>
    </row>
    <row r="237" spans="25:55" x14ac:dyDescent="0.25">
      <c r="AK237" s="9"/>
      <c r="AL237" s="9"/>
      <c r="AM237" s="9"/>
      <c r="AN237" s="9"/>
      <c r="AO237" s="9"/>
      <c r="AP237" s="9"/>
      <c r="AQ237" s="9"/>
      <c r="AR237" s="9"/>
      <c r="AS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25:55" ht="15.75" thickBot="1" x14ac:dyDescent="0.3">
      <c r="Z238" s="168" t="s">
        <v>39</v>
      </c>
      <c r="AK238" s="9" t="s">
        <v>39</v>
      </c>
      <c r="AL238" s="9"/>
      <c r="AM238" s="9"/>
      <c r="AN238" s="9"/>
      <c r="AO238" s="9"/>
      <c r="AP238" s="9"/>
      <c r="AQ238" s="9"/>
      <c r="AR238" s="9"/>
      <c r="AS238" s="9"/>
      <c r="AU238" s="9" t="s">
        <v>39</v>
      </c>
      <c r="AV238" s="9"/>
      <c r="AW238" s="9"/>
      <c r="AX238" s="9"/>
      <c r="AY238" s="9"/>
      <c r="AZ238" s="9"/>
      <c r="BA238" s="9"/>
      <c r="BB238" s="9"/>
      <c r="BC238" s="9"/>
    </row>
    <row r="239" spans="25:55" x14ac:dyDescent="0.25">
      <c r="Z239" s="21"/>
      <c r="AA239" s="21" t="s">
        <v>44</v>
      </c>
      <c r="AB239" s="21" t="s">
        <v>45</v>
      </c>
      <c r="AC239" s="21" t="s">
        <v>46</v>
      </c>
      <c r="AD239" s="21" t="s">
        <v>47</v>
      </c>
      <c r="AE239" s="21" t="s">
        <v>48</v>
      </c>
      <c r="AK239" s="21"/>
      <c r="AL239" s="21" t="s">
        <v>44</v>
      </c>
      <c r="AM239" s="21" t="s">
        <v>45</v>
      </c>
      <c r="AN239" s="21" t="s">
        <v>46</v>
      </c>
      <c r="AO239" s="21" t="s">
        <v>47</v>
      </c>
      <c r="AP239" s="21" t="s">
        <v>48</v>
      </c>
      <c r="AQ239" s="9"/>
      <c r="AR239" s="9"/>
      <c r="AS239" s="9"/>
      <c r="AU239" s="21"/>
      <c r="AV239" s="21" t="s">
        <v>44</v>
      </c>
      <c r="AW239" s="21" t="s">
        <v>45</v>
      </c>
      <c r="AX239" s="21" t="s">
        <v>46</v>
      </c>
      <c r="AY239" s="21" t="s">
        <v>47</v>
      </c>
      <c r="AZ239" s="21" t="s">
        <v>48</v>
      </c>
      <c r="BA239" s="9"/>
      <c r="BB239" s="9"/>
      <c r="BC239" s="9"/>
    </row>
    <row r="240" spans="25:55" x14ac:dyDescent="0.25">
      <c r="Z240" s="19" t="s">
        <v>40</v>
      </c>
      <c r="AA240" s="19">
        <v>2</v>
      </c>
      <c r="AB240" s="19">
        <v>4.5726159897318035E-2</v>
      </c>
      <c r="AC240" s="19">
        <v>2.2863079948659017E-2</v>
      </c>
      <c r="AD240" s="19">
        <v>24.331239614237251</v>
      </c>
      <c r="AE240" s="19">
        <v>2.1236026832391054E-8</v>
      </c>
      <c r="AK240" s="19" t="s">
        <v>40</v>
      </c>
      <c r="AL240" s="19">
        <v>2</v>
      </c>
      <c r="AM240" s="19">
        <v>4.1881533804202183E-2</v>
      </c>
      <c r="AN240" s="19">
        <v>2.0940766902101091E-2</v>
      </c>
      <c r="AO240" s="19">
        <v>20.816986267295459</v>
      </c>
      <c r="AP240" s="19">
        <v>1.5331895961928295E-7</v>
      </c>
      <c r="AQ240" s="9"/>
      <c r="AR240" s="9"/>
      <c r="AS240" s="9"/>
      <c r="AU240" s="19" t="s">
        <v>40</v>
      </c>
      <c r="AV240" s="19">
        <v>2</v>
      </c>
      <c r="AW240" s="19">
        <v>4.4120221101665046E-2</v>
      </c>
      <c r="AX240" s="19">
        <v>2.2060110550832523E-2</v>
      </c>
      <c r="AY240" s="19">
        <v>22.804728745221183</v>
      </c>
      <c r="AZ240" s="19">
        <v>4.9297991096588712E-8</v>
      </c>
      <c r="BA240" s="9"/>
      <c r="BB240" s="9"/>
      <c r="BC240" s="9"/>
    </row>
    <row r="241" spans="25:55" x14ac:dyDescent="0.25">
      <c r="Z241" s="19" t="s">
        <v>41</v>
      </c>
      <c r="AA241" s="19">
        <v>58</v>
      </c>
      <c r="AB241" s="19">
        <v>5.4500249804218324E-2</v>
      </c>
      <c r="AC241" s="19">
        <v>9.396594793830746E-4</v>
      </c>
      <c r="AD241" s="19"/>
      <c r="AE241" s="19"/>
      <c r="AK241" s="19" t="s">
        <v>41</v>
      </c>
      <c r="AL241" s="19">
        <v>58</v>
      </c>
      <c r="AM241" s="19">
        <v>5.8344875897334177E-2</v>
      </c>
      <c r="AN241" s="19">
        <v>1.0059461361609341E-3</v>
      </c>
      <c r="AO241" s="19"/>
      <c r="AP241" s="19"/>
      <c r="AQ241" s="9"/>
      <c r="AR241" s="9"/>
      <c r="AS241" s="9"/>
      <c r="AU241" s="19" t="s">
        <v>41</v>
      </c>
      <c r="AV241" s="19">
        <v>58</v>
      </c>
      <c r="AW241" s="19">
        <v>5.6106188599871314E-2</v>
      </c>
      <c r="AX241" s="19">
        <v>9.6734807930812607E-4</v>
      </c>
      <c r="AY241" s="19"/>
      <c r="AZ241" s="19"/>
      <c r="BA241" s="9"/>
      <c r="BB241" s="9"/>
      <c r="BC241" s="9"/>
    </row>
    <row r="242" spans="25:55" ht="15.75" thickBot="1" x14ac:dyDescent="0.3">
      <c r="Z242" s="20" t="s">
        <v>42</v>
      </c>
      <c r="AA242" s="20">
        <v>60</v>
      </c>
      <c r="AB242" s="20">
        <v>0.10022640970153636</v>
      </c>
      <c r="AC242" s="20"/>
      <c r="AD242" s="20"/>
      <c r="AE242" s="20"/>
      <c r="AK242" s="20" t="s">
        <v>42</v>
      </c>
      <c r="AL242" s="20">
        <v>60</v>
      </c>
      <c r="AM242" s="20">
        <v>0.10022640970153636</v>
      </c>
      <c r="AN242" s="20"/>
      <c r="AO242" s="20"/>
      <c r="AP242" s="20"/>
      <c r="AQ242" s="9"/>
      <c r="AR242" s="9"/>
      <c r="AS242" s="9"/>
      <c r="AU242" s="20" t="s">
        <v>42</v>
      </c>
      <c r="AV242" s="20">
        <v>60</v>
      </c>
      <c r="AW242" s="20">
        <v>0.10022640970153636</v>
      </c>
      <c r="AX242" s="20"/>
      <c r="AY242" s="20"/>
      <c r="AZ242" s="20"/>
      <c r="BA242" s="9"/>
      <c r="BB242" s="9"/>
      <c r="BC242" s="9"/>
    </row>
    <row r="243" spans="25:55" ht="15.75" thickBot="1" x14ac:dyDescent="0.3">
      <c r="AK243" s="9"/>
      <c r="AL243" s="9"/>
      <c r="AM243" s="9"/>
      <c r="AN243" s="9"/>
      <c r="AO243" s="9"/>
      <c r="AP243" s="9"/>
      <c r="AQ243" s="9"/>
      <c r="AR243" s="9"/>
      <c r="AS243" s="9"/>
      <c r="AU243" s="9"/>
      <c r="AV243" s="9"/>
      <c r="AW243" s="9"/>
      <c r="AX243" s="9"/>
      <c r="AY243" s="9"/>
      <c r="AZ243" s="9"/>
      <c r="BA243" s="9"/>
      <c r="BB243" s="9"/>
      <c r="BC243" s="9"/>
    </row>
    <row r="244" spans="25:55" x14ac:dyDescent="0.25">
      <c r="Z244" s="21"/>
      <c r="AA244" s="21" t="s">
        <v>49</v>
      </c>
      <c r="AB244" s="21" t="s">
        <v>20</v>
      </c>
      <c r="AC244" s="21" t="s">
        <v>50</v>
      </c>
      <c r="AD244" s="21" t="s">
        <v>51</v>
      </c>
      <c r="AE244" s="21" t="s">
        <v>52</v>
      </c>
      <c r="AF244" s="21" t="s">
        <v>53</v>
      </c>
      <c r="AG244" s="21" t="s">
        <v>54</v>
      </c>
      <c r="AH244" s="21" t="s">
        <v>55</v>
      </c>
      <c r="AK244" s="21"/>
      <c r="AL244" s="21" t="s">
        <v>49</v>
      </c>
      <c r="AM244" s="21" t="s">
        <v>20</v>
      </c>
      <c r="AN244" s="21" t="s">
        <v>50</v>
      </c>
      <c r="AO244" s="21" t="s">
        <v>51</v>
      </c>
      <c r="AP244" s="21" t="s">
        <v>52</v>
      </c>
      <c r="AQ244" s="21" t="s">
        <v>53</v>
      </c>
      <c r="AR244" s="21" t="s">
        <v>54</v>
      </c>
      <c r="AS244" s="21" t="s">
        <v>55</v>
      </c>
      <c r="AU244" s="21"/>
      <c r="AV244" s="21" t="s">
        <v>49</v>
      </c>
      <c r="AW244" s="21" t="s">
        <v>20</v>
      </c>
      <c r="AX244" s="21" t="s">
        <v>50</v>
      </c>
      <c r="AY244" s="21" t="s">
        <v>51</v>
      </c>
      <c r="AZ244" s="21" t="s">
        <v>52</v>
      </c>
      <c r="BA244" s="21" t="s">
        <v>53</v>
      </c>
      <c r="BB244" s="21" t="s">
        <v>54</v>
      </c>
      <c r="BC244" s="21" t="s">
        <v>55</v>
      </c>
    </row>
    <row r="245" spans="25:55" x14ac:dyDescent="0.25">
      <c r="Z245" s="19" t="s">
        <v>43</v>
      </c>
      <c r="AA245" s="19">
        <v>4.1004352214666744E-3</v>
      </c>
      <c r="AB245" s="19">
        <v>3.9391937385533189E-3</v>
      </c>
      <c r="AC245" s="19">
        <v>1.0409326104820049</v>
      </c>
      <c r="AD245" s="19">
        <v>0.30222659275432817</v>
      </c>
      <c r="AE245" s="19">
        <v>-3.7847177584309378E-3</v>
      </c>
      <c r="AF245" s="19">
        <v>1.1985588201364287E-2</v>
      </c>
      <c r="AG245" s="19">
        <v>-3.7847177584309378E-3</v>
      </c>
      <c r="AH245" s="19">
        <v>1.1985588201364287E-2</v>
      </c>
      <c r="AK245" s="19" t="s">
        <v>43</v>
      </c>
      <c r="AL245" s="19">
        <v>6.3035173112790137E-3</v>
      </c>
      <c r="AM245" s="19">
        <v>4.3897730115478248E-3</v>
      </c>
      <c r="AN245" s="19">
        <v>1.4359551837183506</v>
      </c>
      <c r="AO245" s="19">
        <v>0.15638684568179906</v>
      </c>
      <c r="AP245" s="19">
        <v>-2.4835680773651501E-3</v>
      </c>
      <c r="AQ245" s="19">
        <v>1.5090602699923177E-2</v>
      </c>
      <c r="AR245" s="19">
        <v>-2.4835680773651501E-3</v>
      </c>
      <c r="AS245" s="19">
        <v>1.5090602699923177E-2</v>
      </c>
      <c r="AU245" s="19" t="s">
        <v>43</v>
      </c>
      <c r="AV245" s="19">
        <v>6.9635926186955655E-4</v>
      </c>
      <c r="AW245" s="19">
        <v>4.3883472398449815E-3</v>
      </c>
      <c r="AX245" s="19">
        <v>0.15868371936176945</v>
      </c>
      <c r="AY245" s="19">
        <v>0.87446930924376365</v>
      </c>
      <c r="AZ245" s="19">
        <v>-8.0878721346286271E-3</v>
      </c>
      <c r="BA245" s="19">
        <v>9.4805906583677393E-3</v>
      </c>
      <c r="BB245" s="19">
        <v>-8.0878721346286271E-3</v>
      </c>
      <c r="BC245" s="19">
        <v>9.4805906583677393E-3</v>
      </c>
    </row>
    <row r="246" spans="25:55" x14ac:dyDescent="0.25">
      <c r="Z246" s="19" t="s">
        <v>241</v>
      </c>
      <c r="AA246" s="19">
        <v>0.61126582900133863</v>
      </c>
      <c r="AB246" s="19">
        <v>8.9309418287553427E-2</v>
      </c>
      <c r="AC246" s="19">
        <v>6.8443602110722459</v>
      </c>
      <c r="AD246" s="19">
        <v>5.3485599581789551E-9</v>
      </c>
      <c r="AE246" s="19">
        <v>0.43249360491630273</v>
      </c>
      <c r="AF246" s="19">
        <v>0.79003805308637454</v>
      </c>
      <c r="AG246" s="19">
        <v>0.43249360491630273</v>
      </c>
      <c r="AH246" s="19">
        <v>0.79003805308637454</v>
      </c>
      <c r="AK246" s="19" t="s">
        <v>13</v>
      </c>
      <c r="AL246" s="19">
        <v>0.52399133949797627</v>
      </c>
      <c r="AM246" s="19">
        <v>8.1283717366318731E-2</v>
      </c>
      <c r="AN246" s="19">
        <v>6.4464490118792339</v>
      </c>
      <c r="AO246" s="19">
        <v>2.4765414141210745E-8</v>
      </c>
      <c r="AP246" s="19">
        <v>0.3612843012694964</v>
      </c>
      <c r="AQ246" s="19">
        <v>0.68669837772645614</v>
      </c>
      <c r="AR246" s="19">
        <v>0.3612843012694964</v>
      </c>
      <c r="AS246" s="19">
        <v>0.68669837772645614</v>
      </c>
      <c r="AU246" s="19" t="s">
        <v>13</v>
      </c>
      <c r="AV246" s="19">
        <v>0.59070101530316144</v>
      </c>
      <c r="AW246" s="19">
        <v>8.9944302106141724E-2</v>
      </c>
      <c r="AX246" s="19">
        <v>6.5674089572242753</v>
      </c>
      <c r="AY246" s="19">
        <v>1.5557141369373314E-8</v>
      </c>
      <c r="AZ246" s="19">
        <v>0.41065793317805643</v>
      </c>
      <c r="BA246" s="19">
        <v>0.77074409742826644</v>
      </c>
      <c r="BB246" s="19">
        <v>0.41065793317805643</v>
      </c>
      <c r="BC246" s="19">
        <v>0.77074409742826644</v>
      </c>
    </row>
    <row r="247" spans="25:55" ht="15.75" thickBot="1" x14ac:dyDescent="0.3">
      <c r="Z247" s="20" t="s">
        <v>222</v>
      </c>
      <c r="AA247" s="20">
        <v>-6.7203335702544054E-2</v>
      </c>
      <c r="AB247" s="20">
        <v>2.8066319512300261E-2</v>
      </c>
      <c r="AC247" s="20">
        <v>-2.3944477534039232</v>
      </c>
      <c r="AD247" s="20">
        <v>1.9897813331343221E-2</v>
      </c>
      <c r="AE247" s="20">
        <v>-0.12338417818592205</v>
      </c>
      <c r="AF247" s="20">
        <v>-1.1022493219166055E-2</v>
      </c>
      <c r="AG247" s="20">
        <v>-0.12338417818592205</v>
      </c>
      <c r="AH247" s="20">
        <v>-1.1022493219166055E-2</v>
      </c>
      <c r="AK247" s="20" t="s">
        <v>223</v>
      </c>
      <c r="AL247" s="20">
        <v>-5.3998972772513892E-2</v>
      </c>
      <c r="AM247" s="20">
        <v>4.360318500218336E-2</v>
      </c>
      <c r="AN247" s="20">
        <v>-1.2384180827572568</v>
      </c>
      <c r="AO247" s="20">
        <v>0.22055015028135108</v>
      </c>
      <c r="AP247" s="20">
        <v>-0.14128023055580363</v>
      </c>
      <c r="AQ247" s="20">
        <v>3.3282285010775833E-2</v>
      </c>
      <c r="AR247" s="20">
        <v>-0.14128023055580363</v>
      </c>
      <c r="AS247" s="20">
        <v>3.3282285010775833E-2</v>
      </c>
      <c r="AU247" s="20" t="s">
        <v>224</v>
      </c>
      <c r="AV247" s="20">
        <v>-8.0390536705898075E-2</v>
      </c>
      <c r="AW247" s="20">
        <v>4.0659783341331635E-2</v>
      </c>
      <c r="AX247" s="20">
        <v>-1.9771511331241942</v>
      </c>
      <c r="AY247" s="20">
        <v>5.2784344813736846E-2</v>
      </c>
      <c r="AZ247" s="20">
        <v>-0.16177993592179879</v>
      </c>
      <c r="BA247" s="20">
        <v>9.988625100026266E-4</v>
      </c>
      <c r="BB247" s="20">
        <v>-0.16177993592179879</v>
      </c>
      <c r="BC247" s="20">
        <v>9.988625100026266E-4</v>
      </c>
    </row>
    <row r="248" spans="25:55" x14ac:dyDescent="0.25">
      <c r="AK248" s="9"/>
      <c r="AL248" s="9"/>
      <c r="AM248" s="9"/>
      <c r="AN248" s="9"/>
      <c r="AO248" s="9"/>
      <c r="AP248" s="9"/>
      <c r="AQ248" s="9"/>
      <c r="AR248" s="9"/>
      <c r="AS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25:55" x14ac:dyDescent="0.25">
      <c r="AK249" s="9"/>
      <c r="AL249" s="9"/>
      <c r="AM249" s="9"/>
      <c r="AN249" s="9"/>
      <c r="AO249" s="9"/>
      <c r="AP249" s="9"/>
      <c r="AQ249" s="9"/>
      <c r="AR249" s="9"/>
      <c r="AS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1" spans="25:55" x14ac:dyDescent="0.25">
      <c r="Y251" s="9" t="s">
        <v>269</v>
      </c>
      <c r="Z251" s="52" t="s">
        <v>253</v>
      </c>
      <c r="AJ251" s="168" t="s">
        <v>269</v>
      </c>
      <c r="AK251" s="9" t="s">
        <v>272</v>
      </c>
      <c r="AL251" s="9"/>
      <c r="AM251" s="9"/>
      <c r="AN251" s="9"/>
      <c r="AO251" s="9"/>
      <c r="AP251" s="9"/>
      <c r="AQ251" s="9"/>
      <c r="AR251" s="9"/>
      <c r="AS251" s="9"/>
      <c r="AT251" s="168" t="s">
        <v>269</v>
      </c>
      <c r="AU251" s="9" t="s">
        <v>272</v>
      </c>
      <c r="AV251" s="9"/>
      <c r="AW251" s="9"/>
      <c r="AX251" s="9"/>
      <c r="AY251" s="9"/>
      <c r="AZ251" s="9"/>
      <c r="BA251" s="9"/>
      <c r="BB251" s="9"/>
      <c r="BC251" s="9"/>
    </row>
    <row r="252" spans="25:55" ht="15.75" thickBot="1" x14ac:dyDescent="0.3">
      <c r="AK252" s="9"/>
      <c r="AL252" s="9"/>
      <c r="AM252" s="9"/>
      <c r="AN252" s="9"/>
      <c r="AO252" s="9"/>
      <c r="AP252" s="9"/>
      <c r="AQ252" s="9"/>
      <c r="AR252" s="9"/>
      <c r="AS252" s="9"/>
      <c r="AU252" s="9"/>
      <c r="AV252" s="9"/>
      <c r="AW252" s="9"/>
      <c r="AX252" s="9"/>
      <c r="AY252" s="9"/>
      <c r="AZ252" s="9"/>
      <c r="BA252" s="9"/>
      <c r="BB252" s="9"/>
      <c r="BC252" s="9"/>
    </row>
    <row r="253" spans="25:55" x14ac:dyDescent="0.25">
      <c r="Z253" s="18" t="s">
        <v>34</v>
      </c>
      <c r="AA253" s="18"/>
      <c r="AK253" s="18" t="s">
        <v>34</v>
      </c>
      <c r="AL253" s="18"/>
      <c r="AM253" s="9"/>
      <c r="AN253" s="9"/>
      <c r="AO253" s="9"/>
      <c r="AP253" s="9"/>
      <c r="AQ253" s="9"/>
      <c r="AR253" s="9"/>
      <c r="AS253" s="9"/>
      <c r="AU253" s="18" t="s">
        <v>34</v>
      </c>
      <c r="AV253" s="18"/>
      <c r="AW253" s="9"/>
      <c r="AX253" s="9"/>
      <c r="AY253" s="9"/>
      <c r="AZ253" s="9"/>
      <c r="BA253" s="9"/>
      <c r="BB253" s="9"/>
      <c r="BC253" s="9"/>
    </row>
    <row r="254" spans="25:55" x14ac:dyDescent="0.25">
      <c r="Z254" s="19" t="s">
        <v>35</v>
      </c>
      <c r="AA254" s="19">
        <v>0.9265172240133549</v>
      </c>
      <c r="AK254" s="19" t="s">
        <v>35</v>
      </c>
      <c r="AL254" s="19">
        <v>0.92328294978000869</v>
      </c>
      <c r="AM254" s="9"/>
      <c r="AN254" s="9"/>
      <c r="AO254" s="9"/>
      <c r="AP254" s="9"/>
      <c r="AQ254" s="9"/>
      <c r="AR254" s="9"/>
      <c r="AS254" s="9"/>
      <c r="AU254" s="19" t="s">
        <v>35</v>
      </c>
      <c r="AV254" s="19">
        <v>0.92855916719169063</v>
      </c>
      <c r="AW254" s="9"/>
      <c r="AX254" s="9"/>
      <c r="AY254" s="9"/>
      <c r="AZ254" s="9"/>
      <c r="BA254" s="9"/>
      <c r="BB254" s="9"/>
      <c r="BC254" s="9"/>
    </row>
    <row r="255" spans="25:55" x14ac:dyDescent="0.25">
      <c r="Z255" s="19" t="s">
        <v>36</v>
      </c>
      <c r="AA255" s="19">
        <v>0.85843416639341319</v>
      </c>
      <c r="AK255" s="19" t="s">
        <v>36</v>
      </c>
      <c r="AL255" s="19">
        <v>0.85245140535447395</v>
      </c>
      <c r="AM255" s="9"/>
      <c r="AN255" s="9"/>
      <c r="AO255" s="9"/>
      <c r="AP255" s="9"/>
      <c r="AQ255" s="9"/>
      <c r="AR255" s="9"/>
      <c r="AS255" s="9"/>
      <c r="AU255" s="19" t="s">
        <v>36</v>
      </c>
      <c r="AV255" s="19">
        <v>0.86222212697572598</v>
      </c>
      <c r="AW255" s="9"/>
      <c r="AX255" s="9"/>
      <c r="AY255" s="9"/>
      <c r="AZ255" s="9"/>
      <c r="BA255" s="9"/>
      <c r="BB255" s="9"/>
      <c r="BC255" s="9"/>
    </row>
    <row r="256" spans="25:55" x14ac:dyDescent="0.25">
      <c r="Z256" s="19" t="s">
        <v>37</v>
      </c>
      <c r="AA256" s="19">
        <v>0.85355258592422056</v>
      </c>
      <c r="AK256" s="19" t="s">
        <v>37</v>
      </c>
      <c r="AL256" s="19">
        <v>0.84736352278049032</v>
      </c>
      <c r="AM256" s="9"/>
      <c r="AN256" s="9"/>
      <c r="AO256" s="9"/>
      <c r="AP256" s="9"/>
      <c r="AQ256" s="9"/>
      <c r="AR256" s="9"/>
      <c r="AS256" s="9"/>
      <c r="AU256" s="19" t="s">
        <v>37</v>
      </c>
      <c r="AV256" s="19">
        <v>0.85747116583695782</v>
      </c>
      <c r="AW256" s="9"/>
      <c r="AX256" s="9"/>
      <c r="AY256" s="9"/>
      <c r="AZ256" s="9"/>
      <c r="BA256" s="9"/>
      <c r="BB256" s="9"/>
      <c r="BC256" s="9"/>
    </row>
    <row r="257" spans="26:55" x14ac:dyDescent="0.25">
      <c r="Z257" s="19" t="s">
        <v>20</v>
      </c>
      <c r="AA257" s="19">
        <v>1.7901189888934525E-2</v>
      </c>
      <c r="AK257" s="19" t="s">
        <v>20</v>
      </c>
      <c r="AL257" s="19">
        <v>1.8275539770849614E-2</v>
      </c>
      <c r="AM257" s="9"/>
      <c r="AN257" s="9"/>
      <c r="AO257" s="9"/>
      <c r="AP257" s="9"/>
      <c r="AQ257" s="9"/>
      <c r="AR257" s="9"/>
      <c r="AS257" s="9"/>
      <c r="AU257" s="19" t="s">
        <v>20</v>
      </c>
      <c r="AV257" s="19">
        <v>1.7660069650465793E-2</v>
      </c>
      <c r="AW257" s="9"/>
      <c r="AX257" s="9"/>
      <c r="AY257" s="9"/>
      <c r="AZ257" s="9"/>
      <c r="BA257" s="9"/>
      <c r="BB257" s="9"/>
      <c r="BC257" s="9"/>
    </row>
    <row r="258" spans="26:55" ht="15.75" thickBot="1" x14ac:dyDescent="0.3">
      <c r="Z258" s="20" t="s">
        <v>38</v>
      </c>
      <c r="AA258" s="20">
        <v>61</v>
      </c>
      <c r="AK258" s="20" t="s">
        <v>38</v>
      </c>
      <c r="AL258" s="20">
        <v>61</v>
      </c>
      <c r="AM258" s="9"/>
      <c r="AN258" s="9"/>
      <c r="AO258" s="9"/>
      <c r="AP258" s="9"/>
      <c r="AQ258" s="9"/>
      <c r="AR258" s="9"/>
      <c r="AS258" s="9"/>
      <c r="AU258" s="20" t="s">
        <v>38</v>
      </c>
      <c r="AV258" s="20">
        <v>61</v>
      </c>
      <c r="AW258" s="9"/>
      <c r="AX258" s="9"/>
      <c r="AY258" s="9"/>
      <c r="AZ258" s="9"/>
      <c r="BA258" s="9"/>
      <c r="BB258" s="9"/>
      <c r="BC258" s="9"/>
    </row>
    <row r="259" spans="26:55" x14ac:dyDescent="0.25">
      <c r="AK259" s="9"/>
      <c r="AL259" s="9"/>
      <c r="AM259" s="9"/>
      <c r="AN259" s="9"/>
      <c r="AO259" s="9"/>
      <c r="AP259" s="9"/>
      <c r="AQ259" s="9"/>
      <c r="AR259" s="9"/>
      <c r="AS259" s="9"/>
      <c r="AU259" s="9"/>
      <c r="AV259" s="9"/>
      <c r="AW259" s="9"/>
      <c r="AX259" s="9"/>
      <c r="AY259" s="9"/>
      <c r="AZ259" s="9"/>
      <c r="BA259" s="9"/>
      <c r="BB259" s="9"/>
      <c r="BC259" s="9"/>
    </row>
    <row r="260" spans="26:55" ht="15.75" thickBot="1" x14ac:dyDescent="0.3">
      <c r="Z260" s="168" t="s">
        <v>39</v>
      </c>
      <c r="AK260" s="9" t="s">
        <v>39</v>
      </c>
      <c r="AL260" s="9"/>
      <c r="AM260" s="9"/>
      <c r="AN260" s="9"/>
      <c r="AO260" s="9"/>
      <c r="AP260" s="9"/>
      <c r="AQ260" s="9"/>
      <c r="AR260" s="9"/>
      <c r="AS260" s="9"/>
      <c r="AU260" s="9" t="s">
        <v>39</v>
      </c>
      <c r="AV260" s="9"/>
      <c r="AW260" s="9"/>
      <c r="AX260" s="9"/>
      <c r="AY260" s="9"/>
      <c r="AZ260" s="9"/>
      <c r="BA260" s="9"/>
      <c r="BB260" s="9"/>
      <c r="BC260" s="9"/>
    </row>
    <row r="261" spans="26:55" x14ac:dyDescent="0.25">
      <c r="Z261" s="21"/>
      <c r="AA261" s="21" t="s">
        <v>44</v>
      </c>
      <c r="AB261" s="21" t="s">
        <v>45</v>
      </c>
      <c r="AC261" s="21" t="s">
        <v>46</v>
      </c>
      <c r="AD261" s="21" t="s">
        <v>47</v>
      </c>
      <c r="AE261" s="21" t="s">
        <v>48</v>
      </c>
      <c r="AK261" s="21"/>
      <c r="AL261" s="21" t="s">
        <v>44</v>
      </c>
      <c r="AM261" s="21" t="s">
        <v>45</v>
      </c>
      <c r="AN261" s="21" t="s">
        <v>46</v>
      </c>
      <c r="AO261" s="21" t="s">
        <v>47</v>
      </c>
      <c r="AP261" s="21" t="s">
        <v>48</v>
      </c>
      <c r="AQ261" s="9"/>
      <c r="AR261" s="9"/>
      <c r="AS261" s="9"/>
      <c r="AU261" s="21"/>
      <c r="AV261" s="21" t="s">
        <v>44</v>
      </c>
      <c r="AW261" s="21" t="s">
        <v>45</v>
      </c>
      <c r="AX261" s="21" t="s">
        <v>46</v>
      </c>
      <c r="AY261" s="21" t="s">
        <v>47</v>
      </c>
      <c r="AZ261" s="21" t="s">
        <v>48</v>
      </c>
      <c r="BA261" s="9"/>
      <c r="BB261" s="9"/>
      <c r="BC261" s="9"/>
    </row>
    <row r="262" spans="26:55" x14ac:dyDescent="0.25">
      <c r="Z262" s="19" t="s">
        <v>40</v>
      </c>
      <c r="AA262" s="19">
        <v>2</v>
      </c>
      <c r="AB262" s="19">
        <v>0.11270426117306637</v>
      </c>
      <c r="AC262" s="19">
        <v>5.6352130586533183E-2</v>
      </c>
      <c r="AD262" s="19">
        <v>175.8516881593857</v>
      </c>
      <c r="AE262" s="19">
        <v>2.3866848046516243E-25</v>
      </c>
      <c r="AK262" s="19" t="s">
        <v>40</v>
      </c>
      <c r="AL262" s="19">
        <v>2</v>
      </c>
      <c r="AM262" s="19">
        <v>0.11191878141344594</v>
      </c>
      <c r="AN262" s="19">
        <v>5.595939070672297E-2</v>
      </c>
      <c r="AO262" s="19">
        <v>167.54541657729931</v>
      </c>
      <c r="AP262" s="19">
        <v>7.9271530411584516E-25</v>
      </c>
      <c r="AQ262" s="9"/>
      <c r="AR262" s="9"/>
      <c r="AS262" s="9"/>
      <c r="AU262" s="19" t="s">
        <v>40</v>
      </c>
      <c r="AV262" s="19">
        <v>2</v>
      </c>
      <c r="AW262" s="19">
        <v>0.11320158445712891</v>
      </c>
      <c r="AX262" s="19">
        <v>5.6600792228564456E-2</v>
      </c>
      <c r="AY262" s="19">
        <v>181.48372545924499</v>
      </c>
      <c r="AZ262" s="19">
        <v>1.0869380761319815E-25</v>
      </c>
      <c r="BA262" s="9"/>
      <c r="BB262" s="9"/>
      <c r="BC262" s="9"/>
    </row>
    <row r="263" spans="26:55" x14ac:dyDescent="0.25">
      <c r="Z263" s="19" t="s">
        <v>41</v>
      </c>
      <c r="AA263" s="19">
        <v>58</v>
      </c>
      <c r="AB263" s="19">
        <v>1.8586250767502113E-2</v>
      </c>
      <c r="AC263" s="19">
        <v>3.2045259943969161E-4</v>
      </c>
      <c r="AD263" s="19"/>
      <c r="AE263" s="19"/>
      <c r="AK263" s="19" t="s">
        <v>41</v>
      </c>
      <c r="AL263" s="19">
        <v>58</v>
      </c>
      <c r="AM263" s="19">
        <v>1.9371730527122544E-2</v>
      </c>
      <c r="AN263" s="19">
        <v>3.3399535391590593E-4</v>
      </c>
      <c r="AO263" s="19"/>
      <c r="AP263" s="19"/>
      <c r="AQ263" s="9"/>
      <c r="AR263" s="9"/>
      <c r="AS263" s="9"/>
      <c r="AU263" s="19" t="s">
        <v>41</v>
      </c>
      <c r="AV263" s="19">
        <v>58</v>
      </c>
      <c r="AW263" s="19">
        <v>1.8088927483439571E-2</v>
      </c>
      <c r="AX263" s="19">
        <v>3.1187806005930293E-4</v>
      </c>
      <c r="AY263" s="19"/>
      <c r="AZ263" s="19"/>
      <c r="BA263" s="9"/>
      <c r="BB263" s="9"/>
      <c r="BC263" s="9"/>
    </row>
    <row r="264" spans="26:55" ht="15.75" thickBot="1" x14ac:dyDescent="0.3">
      <c r="Z264" s="20" t="s">
        <v>42</v>
      </c>
      <c r="AA264" s="20">
        <v>60</v>
      </c>
      <c r="AB264" s="20">
        <v>0.13129051194056848</v>
      </c>
      <c r="AC264" s="20"/>
      <c r="AD264" s="20"/>
      <c r="AE264" s="20"/>
      <c r="AK264" s="20" t="s">
        <v>42</v>
      </c>
      <c r="AL264" s="20">
        <v>60</v>
      </c>
      <c r="AM264" s="20">
        <v>0.13129051194056848</v>
      </c>
      <c r="AN264" s="20"/>
      <c r="AO264" s="20"/>
      <c r="AP264" s="20"/>
      <c r="AQ264" s="9"/>
      <c r="AR264" s="9"/>
      <c r="AS264" s="9"/>
      <c r="AU264" s="20" t="s">
        <v>42</v>
      </c>
      <c r="AV264" s="20">
        <v>60</v>
      </c>
      <c r="AW264" s="20">
        <v>0.13129051194056848</v>
      </c>
      <c r="AX264" s="20"/>
      <c r="AY264" s="20"/>
      <c r="AZ264" s="20"/>
      <c r="BA264" s="9"/>
      <c r="BB264" s="9"/>
      <c r="BC264" s="9"/>
    </row>
    <row r="265" spans="26:55" ht="15.75" thickBot="1" x14ac:dyDescent="0.3">
      <c r="AK265" s="9"/>
      <c r="AL265" s="9"/>
      <c r="AM265" s="9"/>
      <c r="AN265" s="9"/>
      <c r="AO265" s="9"/>
      <c r="AP265" s="9"/>
      <c r="AQ265" s="9"/>
      <c r="AR265" s="9"/>
      <c r="AS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26:55" x14ac:dyDescent="0.25">
      <c r="Z266" s="21"/>
      <c r="AA266" s="21" t="s">
        <v>49</v>
      </c>
      <c r="AB266" s="21" t="s">
        <v>20</v>
      </c>
      <c r="AC266" s="21" t="s">
        <v>50</v>
      </c>
      <c r="AD266" s="21" t="s">
        <v>51</v>
      </c>
      <c r="AE266" s="21" t="s">
        <v>52</v>
      </c>
      <c r="AF266" s="21" t="s">
        <v>53</v>
      </c>
      <c r="AG266" s="21" t="s">
        <v>54</v>
      </c>
      <c r="AH266" s="21" t="s">
        <v>55</v>
      </c>
      <c r="AK266" s="21"/>
      <c r="AL266" s="21" t="s">
        <v>49</v>
      </c>
      <c r="AM266" s="21" t="s">
        <v>20</v>
      </c>
      <c r="AN266" s="21" t="s">
        <v>50</v>
      </c>
      <c r="AO266" s="21" t="s">
        <v>51</v>
      </c>
      <c r="AP266" s="21" t="s">
        <v>52</v>
      </c>
      <c r="AQ266" s="21" t="s">
        <v>53</v>
      </c>
      <c r="AR266" s="21" t="s">
        <v>54</v>
      </c>
      <c r="AS266" s="21" t="s">
        <v>55</v>
      </c>
      <c r="AU266" s="21"/>
      <c r="AV266" s="21" t="s">
        <v>49</v>
      </c>
      <c r="AW266" s="21" t="s">
        <v>20</v>
      </c>
      <c r="AX266" s="21" t="s">
        <v>50</v>
      </c>
      <c r="AY266" s="21" t="s">
        <v>51</v>
      </c>
      <c r="AZ266" s="21" t="s">
        <v>52</v>
      </c>
      <c r="BA266" s="21" t="s">
        <v>53</v>
      </c>
      <c r="BB266" s="21" t="s">
        <v>54</v>
      </c>
      <c r="BC266" s="21" t="s">
        <v>55</v>
      </c>
    </row>
    <row r="267" spans="26:55" x14ac:dyDescent="0.25">
      <c r="Z267" s="19" t="s">
        <v>43</v>
      </c>
      <c r="AA267" s="19">
        <v>7.1740004932305235E-4</v>
      </c>
      <c r="AB267" s="19">
        <v>2.3035342724297778E-3</v>
      </c>
      <c r="AC267" s="19">
        <v>0.31143450215148555</v>
      </c>
      <c r="AD267" s="19">
        <v>0.75658701590769295</v>
      </c>
      <c r="AE267" s="19">
        <v>-3.8936247791274067E-3</v>
      </c>
      <c r="AF267" s="19">
        <v>5.3284248777735119E-3</v>
      </c>
      <c r="AG267" s="19">
        <v>-3.8936247791274067E-3</v>
      </c>
      <c r="AH267" s="19">
        <v>5.3284248777735119E-3</v>
      </c>
      <c r="AK267" s="19" t="s">
        <v>43</v>
      </c>
      <c r="AL267" s="19">
        <v>8.5479361745477618E-4</v>
      </c>
      <c r="AM267" s="19">
        <v>2.5292638904530151E-3</v>
      </c>
      <c r="AN267" s="19">
        <v>0.33796142058615897</v>
      </c>
      <c r="AO267" s="19">
        <v>0.73661249566833775</v>
      </c>
      <c r="AP267" s="19">
        <v>-4.2080781340822233E-3</v>
      </c>
      <c r="AQ267" s="19">
        <v>5.9176653689917754E-3</v>
      </c>
      <c r="AR267" s="19">
        <v>-4.2080781340822233E-3</v>
      </c>
      <c r="AS267" s="19">
        <v>5.9176653689917754E-3</v>
      </c>
      <c r="AU267" s="19" t="s">
        <v>43</v>
      </c>
      <c r="AV267" s="19">
        <v>-1.5028700251681158E-3</v>
      </c>
      <c r="AW267" s="19">
        <v>2.5482323159666449E-3</v>
      </c>
      <c r="AX267" s="19">
        <v>-0.5897696280482253</v>
      </c>
      <c r="AY267" s="19">
        <v>0.55763575681260735</v>
      </c>
      <c r="AZ267" s="19">
        <v>-6.6037112057024542E-3</v>
      </c>
      <c r="BA267" s="19">
        <v>3.5979711553662226E-3</v>
      </c>
      <c r="BB267" s="19">
        <v>-6.6037112057024542E-3</v>
      </c>
      <c r="BC267" s="19">
        <v>3.5979711553662226E-3</v>
      </c>
    </row>
    <row r="268" spans="26:55" x14ac:dyDescent="0.25">
      <c r="Z268" s="19" t="s">
        <v>240</v>
      </c>
      <c r="AA268" s="19">
        <v>0.91790956881333752</v>
      </c>
      <c r="AB268" s="19">
        <v>5.6898738937075054E-2</v>
      </c>
      <c r="AC268" s="19">
        <v>16.132335899895143</v>
      </c>
      <c r="AD268" s="19">
        <v>4.1637254675865651E-23</v>
      </c>
      <c r="AE268" s="19">
        <v>0.80401436825717909</v>
      </c>
      <c r="AF268" s="19">
        <v>1.0318047693694958</v>
      </c>
      <c r="AG268" s="19">
        <v>0.80401436825717909</v>
      </c>
      <c r="AH268" s="19">
        <v>1.0318047693694958</v>
      </c>
      <c r="AK268" s="19" t="s">
        <v>14</v>
      </c>
      <c r="AL268" s="19">
        <v>0.86641429906900325</v>
      </c>
      <c r="AM268" s="19">
        <v>4.8665081135178014E-2</v>
      </c>
      <c r="AN268" s="19">
        <v>17.80361357381376</v>
      </c>
      <c r="AO268" s="19">
        <v>3.5244098306345626E-25</v>
      </c>
      <c r="AP268" s="19">
        <v>0.76900055529337097</v>
      </c>
      <c r="AQ268" s="19">
        <v>0.96382804284463552</v>
      </c>
      <c r="AR268" s="19">
        <v>0.76900055529337097</v>
      </c>
      <c r="AS268" s="19">
        <v>0.96382804284463552</v>
      </c>
      <c r="AU268" s="19" t="s">
        <v>14</v>
      </c>
      <c r="AV268" s="19">
        <v>0.9366362401828926</v>
      </c>
      <c r="AW268" s="19">
        <v>5.7408041765716844E-2</v>
      </c>
      <c r="AX268" s="19">
        <v>16.315418735328411</v>
      </c>
      <c r="AY268" s="19">
        <v>2.4305519893388139E-23</v>
      </c>
      <c r="AZ268" s="19">
        <v>0.8217215592499173</v>
      </c>
      <c r="BA268" s="19">
        <v>1.051550921115868</v>
      </c>
      <c r="BB268" s="19">
        <v>0.8217215592499173</v>
      </c>
      <c r="BC268" s="19">
        <v>1.051550921115868</v>
      </c>
    </row>
    <row r="269" spans="26:55" ht="15.75" thickBot="1" x14ac:dyDescent="0.3">
      <c r="Z269" s="20" t="s">
        <v>222</v>
      </c>
      <c r="AA269" s="20">
        <v>-2.6939763451493435E-2</v>
      </c>
      <c r="AB269" s="20">
        <v>1.7206288556644796E-2</v>
      </c>
      <c r="AC269" s="20">
        <v>-1.5656928780896056</v>
      </c>
      <c r="AD269" s="20">
        <v>0.12286076852307842</v>
      </c>
      <c r="AE269" s="20">
        <v>-6.1381892092577411E-2</v>
      </c>
      <c r="AF269" s="20">
        <v>7.5023651895905381E-3</v>
      </c>
      <c r="AG269" s="20">
        <v>-6.1381892092577411E-2</v>
      </c>
      <c r="AH269" s="20">
        <v>7.5023651895905381E-3</v>
      </c>
      <c r="AK269" s="20" t="s">
        <v>223</v>
      </c>
      <c r="AL269" s="20">
        <v>-3.7863684638130235E-4</v>
      </c>
      <c r="AM269" s="20">
        <v>2.5120510718407454E-2</v>
      </c>
      <c r="AN269" s="20">
        <v>-1.5072816417854521E-2</v>
      </c>
      <c r="AO269" s="20">
        <v>0.98802581738854678</v>
      </c>
      <c r="AP269" s="20">
        <v>-5.0662802362075286E-2</v>
      </c>
      <c r="AQ269" s="20">
        <v>4.9905528669312686E-2</v>
      </c>
      <c r="AR269" s="20">
        <v>-5.0662802362075286E-2</v>
      </c>
      <c r="AS269" s="20">
        <v>4.9905528669312686E-2</v>
      </c>
      <c r="AU269" s="20" t="s">
        <v>224</v>
      </c>
      <c r="AV269" s="20">
        <v>-5.0647838568335289E-2</v>
      </c>
      <c r="AW269" s="20">
        <v>2.4972412103377872E-2</v>
      </c>
      <c r="AX269" s="20">
        <v>-2.0281516402448143</v>
      </c>
      <c r="AY269" s="20">
        <v>4.7145985707075039E-2</v>
      </c>
      <c r="AZ269" s="20">
        <v>-0.10063555249694686</v>
      </c>
      <c r="BA269" s="20">
        <v>-6.6012463972371649E-4</v>
      </c>
      <c r="BB269" s="20">
        <v>-0.10063555249694686</v>
      </c>
      <c r="BC269" s="20">
        <v>-6.6012463972371649E-4</v>
      </c>
    </row>
    <row r="270" spans="26:55" x14ac:dyDescent="0.25">
      <c r="AK270" s="9"/>
      <c r="AL270" s="9"/>
      <c r="AM270" s="9"/>
      <c r="AN270" s="9"/>
      <c r="AO270" s="9"/>
      <c r="AP270" s="9"/>
      <c r="AQ270" s="9"/>
      <c r="AR270" s="9"/>
      <c r="AS270" s="9"/>
      <c r="AU270" s="9"/>
      <c r="AV270" s="9"/>
      <c r="AW270" s="9"/>
      <c r="AX270" s="9"/>
      <c r="AY270" s="9"/>
      <c r="AZ270" s="9"/>
      <c r="BA270" s="9"/>
      <c r="BB270" s="9"/>
      <c r="BC270" s="9"/>
    </row>
    <row r="271" spans="26:55" x14ac:dyDescent="0.25">
      <c r="AK271" s="9"/>
      <c r="AL271" s="9"/>
      <c r="AM271" s="9"/>
      <c r="AN271" s="9"/>
      <c r="AO271" s="9"/>
      <c r="AP271" s="9"/>
      <c r="AQ271" s="9"/>
      <c r="AR271" s="9"/>
      <c r="AS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26:55" x14ac:dyDescent="0.25">
      <c r="AK272" s="9"/>
      <c r="AL272" s="9"/>
      <c r="AM272" s="9"/>
      <c r="AN272" s="9"/>
      <c r="AO272" s="9"/>
      <c r="AP272" s="9"/>
      <c r="AQ272" s="9"/>
      <c r="AR272" s="9"/>
      <c r="AS272" s="9"/>
      <c r="AU272" s="9"/>
      <c r="AV272" s="9"/>
      <c r="AW272" s="9"/>
      <c r="AX272" s="9"/>
      <c r="AY272" s="9"/>
      <c r="AZ272" s="9"/>
      <c r="BA272" s="9"/>
      <c r="BB272" s="9"/>
      <c r="BC272" s="9"/>
    </row>
    <row r="273" spans="25:55" x14ac:dyDescent="0.25">
      <c r="AN273" s="9"/>
      <c r="AX273" s="9"/>
    </row>
    <row r="279" spans="25:55" x14ac:dyDescent="0.25">
      <c r="Y279" s="25"/>
      <c r="Z279" s="52"/>
      <c r="AA279" s="52"/>
      <c r="AB279" s="52"/>
      <c r="AC279" s="52"/>
      <c r="AD279" s="52"/>
      <c r="AE279" s="52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</row>
    <row r="280" spans="25:55" x14ac:dyDescent="0.25">
      <c r="Y280" s="25"/>
      <c r="Z280" s="52"/>
      <c r="AA280" s="52"/>
      <c r="AB280" s="52"/>
      <c r="AC280" s="52"/>
      <c r="AD280" s="52"/>
      <c r="AE280" s="52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</row>
    <row r="281" spans="25:55" x14ac:dyDescent="0.25">
      <c r="Y281" s="25"/>
      <c r="Z281" s="255"/>
      <c r="AA281" s="255"/>
      <c r="AB281" s="52"/>
      <c r="AC281" s="52"/>
      <c r="AD281" s="52"/>
      <c r="AE281" s="52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</row>
    <row r="282" spans="25:55" x14ac:dyDescent="0.25">
      <c r="Y282" s="25"/>
      <c r="Z282" s="19"/>
      <c r="AA282" s="19"/>
      <c r="AB282" s="52"/>
      <c r="AC282" s="52"/>
      <c r="AD282" s="52"/>
      <c r="AE282" s="52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</row>
    <row r="283" spans="25:55" x14ac:dyDescent="0.25">
      <c r="Y283" s="25"/>
      <c r="Z283" s="19"/>
      <c r="AA283" s="19"/>
      <c r="AB283" s="52"/>
      <c r="AC283" s="52"/>
      <c r="AD283" s="52"/>
      <c r="AE283" s="52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25:55" x14ac:dyDescent="0.25">
      <c r="Y284" s="25"/>
      <c r="Z284" s="19"/>
      <c r="AA284" s="19"/>
      <c r="AB284" s="52"/>
      <c r="AC284" s="52"/>
      <c r="AD284" s="52"/>
      <c r="AE284" s="52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25:55" x14ac:dyDescent="0.25">
      <c r="Y285" s="25"/>
      <c r="Z285" s="19"/>
      <c r="AA285" s="19"/>
      <c r="AB285" s="52"/>
      <c r="AC285" s="52"/>
      <c r="AD285" s="52"/>
      <c r="AE285" s="52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25:55" x14ac:dyDescent="0.25">
      <c r="Y286" s="25"/>
      <c r="Z286" s="19"/>
      <c r="AA286" s="19"/>
      <c r="AB286" s="52"/>
      <c r="AC286" s="52"/>
      <c r="AD286" s="52"/>
      <c r="AE286" s="52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25:55" x14ac:dyDescent="0.25">
      <c r="Y287" s="25"/>
      <c r="Z287" s="52"/>
      <c r="AA287" s="52"/>
      <c r="AB287" s="52"/>
      <c r="AC287" s="52"/>
      <c r="AD287" s="52"/>
      <c r="AE287" s="52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25:55" x14ac:dyDescent="0.25">
      <c r="Y288" s="25"/>
      <c r="Z288" s="52"/>
      <c r="AA288" s="52"/>
      <c r="AB288" s="52"/>
      <c r="AC288" s="52"/>
      <c r="AD288" s="52"/>
      <c r="AE288" s="52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25:55" x14ac:dyDescent="0.25">
      <c r="Y289" s="25"/>
      <c r="Z289" s="256"/>
      <c r="AA289" s="256"/>
      <c r="AB289" s="256"/>
      <c r="AC289" s="256"/>
      <c r="AD289" s="256"/>
      <c r="AE289" s="256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</row>
    <row r="290" spans="25:55" x14ac:dyDescent="0.25">
      <c r="Y290" s="25"/>
      <c r="Z290" s="19"/>
      <c r="AA290" s="19"/>
      <c r="AB290" s="19"/>
      <c r="AC290" s="19"/>
      <c r="AD290" s="19"/>
      <c r="AE290" s="1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</row>
    <row r="291" spans="25:55" x14ac:dyDescent="0.25">
      <c r="Y291" s="25"/>
      <c r="Z291" s="19"/>
      <c r="AA291" s="19"/>
      <c r="AB291" s="19"/>
      <c r="AC291" s="19"/>
      <c r="AD291" s="19"/>
      <c r="AE291" s="1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</row>
    <row r="292" spans="25:55" x14ac:dyDescent="0.25">
      <c r="Y292" s="25"/>
      <c r="Z292" s="19"/>
      <c r="AA292" s="19"/>
      <c r="AB292" s="19"/>
      <c r="AC292" s="19"/>
      <c r="AD292" s="19"/>
      <c r="AE292" s="1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</row>
    <row r="293" spans="25:55" x14ac:dyDescent="0.25">
      <c r="Y293" s="25"/>
      <c r="Z293" s="52"/>
      <c r="AA293" s="52"/>
      <c r="AB293" s="52"/>
      <c r="AC293" s="52"/>
      <c r="AD293" s="52"/>
      <c r="AE293" s="52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</row>
    <row r="294" spans="25:55" x14ac:dyDescent="0.25">
      <c r="Y294" s="25"/>
      <c r="Z294" s="256"/>
      <c r="AA294" s="256"/>
      <c r="AB294" s="256"/>
      <c r="AC294" s="256"/>
      <c r="AD294" s="256"/>
      <c r="AE294" s="256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</row>
    <row r="295" spans="25:55" x14ac:dyDescent="0.25">
      <c r="Y295" s="25"/>
      <c r="Z295" s="19"/>
      <c r="AA295" s="19"/>
      <c r="AB295" s="19"/>
      <c r="AC295" s="19"/>
      <c r="AD295" s="19"/>
      <c r="AE295" s="1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</row>
    <row r="296" spans="25:55" x14ac:dyDescent="0.25">
      <c r="Y296" s="25"/>
      <c r="Z296" s="19"/>
      <c r="AA296" s="19"/>
      <c r="AB296" s="19"/>
      <c r="AC296" s="19"/>
      <c r="AD296" s="19"/>
      <c r="AE296" s="1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25:55" x14ac:dyDescent="0.25">
      <c r="Y297" s="25"/>
      <c r="Z297" s="19"/>
      <c r="AA297" s="19"/>
      <c r="AB297" s="19"/>
      <c r="AC297" s="19"/>
      <c r="AD297" s="19"/>
      <c r="AE297" s="1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</row>
    <row r="298" spans="25:55" x14ac:dyDescent="0.25">
      <c r="Y298" s="25"/>
      <c r="Z298" s="19"/>
      <c r="AA298" s="19"/>
      <c r="AB298" s="19"/>
      <c r="AC298" s="19"/>
      <c r="AD298" s="19"/>
      <c r="AE298" s="1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</row>
    <row r="299" spans="25:55" x14ac:dyDescent="0.25">
      <c r="Y299" s="25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</row>
    <row r="300" spans="25:55" x14ac:dyDescent="0.25">
      <c r="Y300" s="25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</row>
    <row r="301" spans="25:55" x14ac:dyDescent="0.25">
      <c r="Y301" s="25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</row>
    <row r="302" spans="25:55" x14ac:dyDescent="0.25">
      <c r="AC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</row>
    <row r="303" spans="25:55" x14ac:dyDescent="0.25"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25:55" x14ac:dyDescent="0.25"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32:55" x14ac:dyDescent="0.25"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</row>
    <row r="306" spans="32:55" x14ac:dyDescent="0.25"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</row>
    <row r="307" spans="32:55" x14ac:dyDescent="0.25"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</row>
    <row r="308" spans="32:55" x14ac:dyDescent="0.25"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</row>
    <row r="309" spans="32:55" x14ac:dyDescent="0.25"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32:55" x14ac:dyDescent="0.25"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32:55" x14ac:dyDescent="0.25"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32:55" x14ac:dyDescent="0.25"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32:55" x14ac:dyDescent="0.25"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32:55" x14ac:dyDescent="0.25"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</row>
    <row r="315" spans="32:55" x14ac:dyDescent="0.25"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</row>
    <row r="316" spans="32:55" x14ac:dyDescent="0.25"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</row>
    <row r="317" spans="32:55" x14ac:dyDescent="0.25"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</row>
    <row r="318" spans="32:55" x14ac:dyDescent="0.25"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</row>
    <row r="319" spans="32:55" x14ac:dyDescent="0.25"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</row>
    <row r="320" spans="32:55" x14ac:dyDescent="0.25"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</row>
    <row r="321" spans="32:55" x14ac:dyDescent="0.25"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</row>
    <row r="322" spans="32:55" x14ac:dyDescent="0.25"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</row>
    <row r="323" spans="32:55" x14ac:dyDescent="0.25"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</row>
    <row r="324" spans="32:55" x14ac:dyDescent="0.25"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</row>
    <row r="325" spans="32:55" x14ac:dyDescent="0.25"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</row>
    <row r="326" spans="32:55" x14ac:dyDescent="0.25"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32:55" x14ac:dyDescent="0.25"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32:55" x14ac:dyDescent="0.25"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32:55" x14ac:dyDescent="0.25"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32:55" x14ac:dyDescent="0.25"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</row>
    <row r="331" spans="32:55" x14ac:dyDescent="0.25"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</row>
    <row r="332" spans="32:55" x14ac:dyDescent="0.25"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</row>
    <row r="333" spans="32:55" x14ac:dyDescent="0.25"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</row>
    <row r="334" spans="32:55" x14ac:dyDescent="0.25"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</row>
    <row r="335" spans="32:55" x14ac:dyDescent="0.25"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</row>
    <row r="336" spans="32:55" x14ac:dyDescent="0.25"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</row>
    <row r="337" spans="32:55" x14ac:dyDescent="0.25"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</row>
    <row r="338" spans="32:55" x14ac:dyDescent="0.25"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</row>
    <row r="339" spans="32:55" x14ac:dyDescent="0.25"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</row>
    <row r="340" spans="32:55" x14ac:dyDescent="0.25"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</row>
    <row r="341" spans="32:55" x14ac:dyDescent="0.25"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32:55" x14ac:dyDescent="0.25"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32:55" x14ac:dyDescent="0.25"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</row>
    <row r="344" spans="32:55" x14ac:dyDescent="0.25"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32:55" x14ac:dyDescent="0.25"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32:55" x14ac:dyDescent="0.25"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32:55" x14ac:dyDescent="0.25"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32:55" x14ac:dyDescent="0.25"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</row>
    <row r="349" spans="32:55" x14ac:dyDescent="0.25"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</row>
    <row r="350" spans="32:55" x14ac:dyDescent="0.25"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</row>
    <row r="351" spans="32:55" x14ac:dyDescent="0.25"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</row>
    <row r="352" spans="32:55" x14ac:dyDescent="0.25"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</row>
    <row r="353" spans="32:55" x14ac:dyDescent="0.25"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</row>
    <row r="354" spans="32:55" x14ac:dyDescent="0.25"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</row>
    <row r="355" spans="32:55" x14ac:dyDescent="0.25"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</row>
    <row r="356" spans="32:55" x14ac:dyDescent="0.25"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</row>
    <row r="357" spans="32:55" x14ac:dyDescent="0.25"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</row>
    <row r="358" spans="32:55" x14ac:dyDescent="0.25"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</row>
    <row r="359" spans="32:55" x14ac:dyDescent="0.25"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</row>
    <row r="360" spans="32:55" x14ac:dyDescent="0.25"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</row>
    <row r="361" spans="32:55" x14ac:dyDescent="0.25"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</row>
    <row r="362" spans="32:55" x14ac:dyDescent="0.25"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</row>
    <row r="363" spans="32:55" x14ac:dyDescent="0.25"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</row>
    <row r="364" spans="32:55" x14ac:dyDescent="0.25"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</row>
    <row r="365" spans="32:55" x14ac:dyDescent="0.25"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</row>
    <row r="366" spans="32:55" x14ac:dyDescent="0.25"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</row>
    <row r="367" spans="32:55" x14ac:dyDescent="0.25"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</row>
    <row r="368" spans="32:55" x14ac:dyDescent="0.25"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</row>
    <row r="369" spans="32:55" x14ac:dyDescent="0.25"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</row>
    <row r="370" spans="32:55" x14ac:dyDescent="0.25"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</row>
    <row r="371" spans="32:55" x14ac:dyDescent="0.25"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32:55" x14ac:dyDescent="0.25"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32:55" x14ac:dyDescent="0.25"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32:55" x14ac:dyDescent="0.25"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32:55" x14ac:dyDescent="0.25"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32:55" x14ac:dyDescent="0.25"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</row>
    <row r="377" spans="32:55" x14ac:dyDescent="0.25"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</row>
    <row r="378" spans="32:55" x14ac:dyDescent="0.25"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</row>
    <row r="379" spans="32:55" x14ac:dyDescent="0.25"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32:55" x14ac:dyDescent="0.25"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32:55" x14ac:dyDescent="0.25"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</row>
    <row r="382" spans="32:55" x14ac:dyDescent="0.25"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</row>
    <row r="383" spans="32:55" x14ac:dyDescent="0.25"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</row>
    <row r="384" spans="32:55" x14ac:dyDescent="0.25"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</row>
    <row r="385" spans="32:55" x14ac:dyDescent="0.25"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</row>
    <row r="386" spans="32:55" x14ac:dyDescent="0.25"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</row>
    <row r="387" spans="32:55" x14ac:dyDescent="0.25"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32:55" x14ac:dyDescent="0.25"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32:55" x14ac:dyDescent="0.25"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32:55" x14ac:dyDescent="0.25"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32:55" x14ac:dyDescent="0.25"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32:55" x14ac:dyDescent="0.25"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32:55" x14ac:dyDescent="0.25"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32:55" x14ac:dyDescent="0.25"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32:55" x14ac:dyDescent="0.25"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32:55" x14ac:dyDescent="0.25"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32:55" x14ac:dyDescent="0.25"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32:55" x14ac:dyDescent="0.25"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32:55" x14ac:dyDescent="0.25"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32:55" x14ac:dyDescent="0.25"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32:55" x14ac:dyDescent="0.25"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32:55" x14ac:dyDescent="0.25"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32:55" x14ac:dyDescent="0.25"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32:55" x14ac:dyDescent="0.25"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</row>
    <row r="405" spans="32:55" x14ac:dyDescent="0.25"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</row>
    <row r="406" spans="32:55" x14ac:dyDescent="0.25"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</row>
    <row r="407" spans="32:55" x14ac:dyDescent="0.25"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</row>
    <row r="408" spans="32:55" x14ac:dyDescent="0.25"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32:55" x14ac:dyDescent="0.25"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</row>
    <row r="410" spans="32:55" x14ac:dyDescent="0.25"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</row>
    <row r="411" spans="32:55" x14ac:dyDescent="0.25"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</row>
    <row r="412" spans="32:55" x14ac:dyDescent="0.25"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</row>
    <row r="413" spans="32:55" x14ac:dyDescent="0.25"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</row>
    <row r="414" spans="32:55" x14ac:dyDescent="0.25"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</row>
    <row r="415" spans="32:55" x14ac:dyDescent="0.25"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32:55" x14ac:dyDescent="0.25"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32:55" x14ac:dyDescent="0.25"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32:55" x14ac:dyDescent="0.25"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32:55" x14ac:dyDescent="0.25"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</row>
    <row r="420" spans="32:55" x14ac:dyDescent="0.25"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</row>
    <row r="421" spans="32:55" x14ac:dyDescent="0.25"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</row>
    <row r="422" spans="32:55" x14ac:dyDescent="0.25"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</row>
    <row r="423" spans="32:55" x14ac:dyDescent="0.25"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</row>
    <row r="424" spans="32:55" x14ac:dyDescent="0.25"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</row>
    <row r="425" spans="32:55" x14ac:dyDescent="0.25"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</row>
    <row r="426" spans="32:55" x14ac:dyDescent="0.25"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</row>
    <row r="427" spans="32:55" x14ac:dyDescent="0.25"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</row>
    <row r="428" spans="32:55" x14ac:dyDescent="0.25"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</row>
    <row r="429" spans="32:55" x14ac:dyDescent="0.25"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</row>
    <row r="430" spans="32:55" x14ac:dyDescent="0.25"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</row>
    <row r="431" spans="32:55" x14ac:dyDescent="0.25"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</row>
    <row r="432" spans="32:55" x14ac:dyDescent="0.25"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</row>
    <row r="433" spans="32:55" x14ac:dyDescent="0.25"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</row>
    <row r="434" spans="32:55" x14ac:dyDescent="0.25"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</row>
    <row r="435" spans="32:55" x14ac:dyDescent="0.25"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</row>
    <row r="436" spans="32:55" x14ac:dyDescent="0.25"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</row>
    <row r="437" spans="32:55" x14ac:dyDescent="0.25"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</row>
    <row r="438" spans="32:55" x14ac:dyDescent="0.25"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</row>
    <row r="439" spans="32:55" x14ac:dyDescent="0.25"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</row>
    <row r="440" spans="32:55" x14ac:dyDescent="0.25"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</row>
    <row r="441" spans="32:55" x14ac:dyDescent="0.25"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</row>
    <row r="442" spans="32:55" x14ac:dyDescent="0.25"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</row>
    <row r="443" spans="32:55" x14ac:dyDescent="0.25"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</row>
    <row r="444" spans="32:55" x14ac:dyDescent="0.25"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</row>
    <row r="445" spans="32:55" x14ac:dyDescent="0.25"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</row>
    <row r="446" spans="32:55" x14ac:dyDescent="0.25"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</row>
    <row r="447" spans="32:55" x14ac:dyDescent="0.25"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</row>
    <row r="448" spans="32:55" x14ac:dyDescent="0.25"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</row>
    <row r="449" spans="32:55" x14ac:dyDescent="0.25"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</row>
    <row r="450" spans="32:55" x14ac:dyDescent="0.25"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</row>
    <row r="451" spans="32:55" x14ac:dyDescent="0.25"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</row>
    <row r="452" spans="32:55" x14ac:dyDescent="0.25"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</row>
    <row r="453" spans="32:55" x14ac:dyDescent="0.25"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</row>
    <row r="454" spans="32:55" x14ac:dyDescent="0.25"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</row>
    <row r="455" spans="32:55" x14ac:dyDescent="0.25"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32:55" x14ac:dyDescent="0.25"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32:55" x14ac:dyDescent="0.25"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</row>
    <row r="458" spans="32:55" x14ac:dyDescent="0.25"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</row>
    <row r="459" spans="32:55" x14ac:dyDescent="0.25"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</row>
    <row r="460" spans="32:55" x14ac:dyDescent="0.25"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</row>
    <row r="461" spans="32:55" x14ac:dyDescent="0.25"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</row>
    <row r="462" spans="32:55" x14ac:dyDescent="0.25"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</row>
    <row r="463" spans="32:55" x14ac:dyDescent="0.25"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</row>
    <row r="464" spans="32:55" x14ac:dyDescent="0.25"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</row>
    <row r="465" spans="32:55" x14ac:dyDescent="0.25"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</row>
    <row r="466" spans="32:55" x14ac:dyDescent="0.25"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</row>
    <row r="467" spans="32:55" x14ac:dyDescent="0.25"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</row>
    <row r="468" spans="32:55" x14ac:dyDescent="0.25"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</row>
    <row r="469" spans="32:55" x14ac:dyDescent="0.25"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</row>
    <row r="470" spans="32:55" x14ac:dyDescent="0.25"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</row>
    <row r="471" spans="32:55" x14ac:dyDescent="0.25"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</row>
    <row r="472" spans="32:55" x14ac:dyDescent="0.25"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</row>
    <row r="473" spans="32:55" x14ac:dyDescent="0.25"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</row>
    <row r="474" spans="32:55" x14ac:dyDescent="0.25"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</row>
    <row r="475" spans="32:55" x14ac:dyDescent="0.25"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</row>
    <row r="476" spans="32:55" x14ac:dyDescent="0.25"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</row>
    <row r="477" spans="32:55" x14ac:dyDescent="0.25"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</row>
    <row r="478" spans="32:55" x14ac:dyDescent="0.25"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</row>
    <row r="479" spans="32:55" x14ac:dyDescent="0.25"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</row>
    <row r="480" spans="32:55" x14ac:dyDescent="0.25"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</row>
    <row r="481" spans="32:55" x14ac:dyDescent="0.25"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</row>
    <row r="482" spans="32:55" x14ac:dyDescent="0.25"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</row>
    <row r="483" spans="32:55" x14ac:dyDescent="0.25"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</row>
    <row r="484" spans="32:55" x14ac:dyDescent="0.25"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</row>
    <row r="485" spans="32:55" x14ac:dyDescent="0.25"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</row>
    <row r="486" spans="32:55" x14ac:dyDescent="0.25"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</row>
    <row r="487" spans="32:55" x14ac:dyDescent="0.25"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</row>
    <row r="488" spans="32:55" x14ac:dyDescent="0.25"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</row>
    <row r="489" spans="32:55" x14ac:dyDescent="0.25"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</row>
    <row r="490" spans="32:55" x14ac:dyDescent="0.25"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</row>
    <row r="491" spans="32:55" x14ac:dyDescent="0.25"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</row>
    <row r="492" spans="32:55" x14ac:dyDescent="0.25"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</row>
    <row r="493" spans="32:55" x14ac:dyDescent="0.25"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32:55" x14ac:dyDescent="0.25"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32:55" x14ac:dyDescent="0.25"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</row>
    <row r="496" spans="32:55" x14ac:dyDescent="0.25"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</row>
    <row r="497" spans="32:55" x14ac:dyDescent="0.25"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</row>
    <row r="498" spans="32:55" x14ac:dyDescent="0.25"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</row>
    <row r="499" spans="32:55" x14ac:dyDescent="0.25"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</row>
    <row r="500" spans="32:55" x14ac:dyDescent="0.25"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</row>
    <row r="501" spans="32:55" x14ac:dyDescent="0.25"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</row>
    <row r="502" spans="32:55" x14ac:dyDescent="0.25"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</row>
    <row r="503" spans="32:55" x14ac:dyDescent="0.25"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</row>
    <row r="504" spans="32:55" x14ac:dyDescent="0.25"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</row>
    <row r="505" spans="32:55" x14ac:dyDescent="0.25"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</row>
    <row r="506" spans="32:55" x14ac:dyDescent="0.25"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</row>
    <row r="507" spans="32:55" x14ac:dyDescent="0.25"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</row>
    <row r="508" spans="32:55" x14ac:dyDescent="0.25"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</row>
    <row r="509" spans="32:55" x14ac:dyDescent="0.25"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</row>
    <row r="510" spans="32:55" x14ac:dyDescent="0.25"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</row>
    <row r="511" spans="32:55" x14ac:dyDescent="0.25"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</row>
    <row r="512" spans="32:55" x14ac:dyDescent="0.25"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</row>
    <row r="513" spans="32:55" x14ac:dyDescent="0.25"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</row>
    <row r="514" spans="32:55" x14ac:dyDescent="0.25"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</row>
    <row r="515" spans="32:55" x14ac:dyDescent="0.25"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</row>
    <row r="516" spans="32:55" x14ac:dyDescent="0.25"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</row>
    <row r="517" spans="32:55" x14ac:dyDescent="0.25"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</row>
    <row r="518" spans="32:55" x14ac:dyDescent="0.25"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</row>
    <row r="519" spans="32:55" x14ac:dyDescent="0.25"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</row>
    <row r="520" spans="32:55" x14ac:dyDescent="0.25"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</row>
    <row r="521" spans="32:55" x14ac:dyDescent="0.25"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</row>
    <row r="522" spans="32:55" x14ac:dyDescent="0.25"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</row>
    <row r="523" spans="32:55" x14ac:dyDescent="0.25"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</row>
    <row r="524" spans="32:55" x14ac:dyDescent="0.25"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</row>
    <row r="525" spans="32:55" x14ac:dyDescent="0.25"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</row>
    <row r="526" spans="32:55" x14ac:dyDescent="0.25"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</row>
    <row r="527" spans="32:55" x14ac:dyDescent="0.25"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</row>
    <row r="528" spans="32:55" x14ac:dyDescent="0.25"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</row>
    <row r="529" spans="32:55" x14ac:dyDescent="0.25"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</row>
    <row r="530" spans="32:55" x14ac:dyDescent="0.25"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</row>
    <row r="531" spans="32:55" x14ac:dyDescent="0.25"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32:55" x14ac:dyDescent="0.25"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32:55" x14ac:dyDescent="0.25"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</row>
    <row r="534" spans="32:55" x14ac:dyDescent="0.25"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</row>
    <row r="535" spans="32:55" x14ac:dyDescent="0.25"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</row>
    <row r="536" spans="32:55" x14ac:dyDescent="0.25"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</row>
    <row r="537" spans="32:55" x14ac:dyDescent="0.25"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</row>
    <row r="538" spans="32:55" x14ac:dyDescent="0.25"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</row>
    <row r="539" spans="32:55" x14ac:dyDescent="0.25"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</row>
    <row r="540" spans="32:55" x14ac:dyDescent="0.25"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</row>
    <row r="541" spans="32:55" x14ac:dyDescent="0.25"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</row>
    <row r="542" spans="32:55" x14ac:dyDescent="0.25"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</row>
    <row r="543" spans="32:55" x14ac:dyDescent="0.25"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</row>
    <row r="544" spans="32:55" x14ac:dyDescent="0.25"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</row>
    <row r="545" spans="32:55" x14ac:dyDescent="0.25"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</row>
    <row r="546" spans="32:55" x14ac:dyDescent="0.25"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</row>
    <row r="547" spans="32:55" x14ac:dyDescent="0.25"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</row>
  </sheetData>
  <mergeCells count="3">
    <mergeCell ref="B1:M1"/>
    <mergeCell ref="P2:R2"/>
    <mergeCell ref="Z1:BC3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7E17-D686-5546-BA82-96C91872B3A3}">
  <sheetPr codeName="Sheet8">
    <tabColor rgb="FF1D7D74"/>
  </sheetPr>
  <dimension ref="E1:AO155"/>
  <sheetViews>
    <sheetView showGridLines="0" topLeftCell="O26" zoomScale="85" zoomScaleNormal="85" workbookViewId="0">
      <selection activeCell="U60" sqref="U60"/>
    </sheetView>
  </sheetViews>
  <sheetFormatPr defaultColWidth="11.42578125" defaultRowHeight="15" x14ac:dyDescent="0.25"/>
  <cols>
    <col min="8" max="9" width="13.140625" customWidth="1"/>
    <col min="10" max="10" width="19.42578125" customWidth="1"/>
    <col min="11" max="11" width="16" bestFit="1" customWidth="1"/>
    <col min="12" max="12" width="8.5703125" customWidth="1"/>
    <col min="13" max="13" width="8" bestFit="1" customWidth="1"/>
    <col min="14" max="14" width="8" customWidth="1"/>
    <col min="15" max="15" width="9" bestFit="1" customWidth="1"/>
    <col min="16" max="16" width="11.5703125" bestFit="1" customWidth="1"/>
    <col min="18" max="18" width="15.140625" bestFit="1" customWidth="1"/>
    <col min="19" max="19" width="54.28515625" style="9" customWidth="1"/>
    <col min="20" max="20" width="19.85546875" style="9" customWidth="1"/>
    <col min="21" max="21" width="20.5703125" style="9" customWidth="1"/>
    <col min="22" max="26" width="11.42578125" style="9"/>
    <col min="28" max="28" width="16" customWidth="1"/>
    <col min="29" max="29" width="56.85546875" customWidth="1"/>
    <col min="30" max="30" width="31.85546875" customWidth="1"/>
    <col min="31" max="31" width="36.42578125" customWidth="1"/>
  </cols>
  <sheetData>
    <row r="1" spans="5:31" x14ac:dyDescent="0.25">
      <c r="S1"/>
      <c r="T1"/>
      <c r="U1"/>
      <c r="V1"/>
      <c r="W1"/>
      <c r="X1"/>
      <c r="Y1"/>
      <c r="Z1"/>
    </row>
    <row r="2" spans="5:31" x14ac:dyDescent="0.25">
      <c r="S2"/>
      <c r="T2"/>
      <c r="U2"/>
      <c r="V2"/>
      <c r="W2"/>
      <c r="X2"/>
      <c r="Y2"/>
      <c r="Z2"/>
    </row>
    <row r="3" spans="5:31" ht="15.75" thickBot="1" x14ac:dyDescent="0.3">
      <c r="S3"/>
      <c r="T3"/>
      <c r="U3"/>
      <c r="V3"/>
      <c r="W3"/>
      <c r="X3"/>
      <c r="Y3"/>
      <c r="Z3"/>
    </row>
    <row r="4" spans="5:31" ht="15.75" x14ac:dyDescent="0.25">
      <c r="E4" s="366" t="s">
        <v>71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R4" t="s">
        <v>269</v>
      </c>
      <c r="S4" s="363" t="s">
        <v>260</v>
      </c>
      <c r="T4" s="364"/>
      <c r="U4" s="364"/>
      <c r="V4" s="364"/>
      <c r="W4" s="365"/>
      <c r="X4"/>
      <c r="Y4"/>
      <c r="Z4"/>
    </row>
    <row r="5" spans="5:31" ht="16.5" thickBot="1" x14ac:dyDescent="0.3">
      <c r="E5" s="368"/>
      <c r="F5" s="368"/>
      <c r="G5" s="368"/>
      <c r="H5" s="368"/>
      <c r="I5" s="83" t="s">
        <v>67</v>
      </c>
      <c r="J5" s="83" t="s">
        <v>68</v>
      </c>
      <c r="K5" s="84" t="s">
        <v>145</v>
      </c>
      <c r="L5" s="84" t="s">
        <v>146</v>
      </c>
      <c r="M5" s="84" t="s">
        <v>147</v>
      </c>
      <c r="N5" s="84" t="s">
        <v>148</v>
      </c>
      <c r="O5" s="76" t="s">
        <v>176</v>
      </c>
      <c r="P5" s="76" t="s">
        <v>177</v>
      </c>
      <c r="R5" s="66"/>
      <c r="S5" s="207"/>
      <c r="T5" s="86" t="s">
        <v>67</v>
      </c>
      <c r="U5" s="86" t="s">
        <v>68</v>
      </c>
      <c r="V5" s="85" t="s">
        <v>147</v>
      </c>
      <c r="W5" s="85" t="s">
        <v>148</v>
      </c>
      <c r="X5"/>
      <c r="Y5"/>
      <c r="Z5"/>
    </row>
    <row r="6" spans="5:31" ht="15.75" x14ac:dyDescent="0.25">
      <c r="E6" s="367" t="s">
        <v>149</v>
      </c>
      <c r="F6" s="367"/>
      <c r="G6" s="367"/>
      <c r="H6" s="367"/>
      <c r="I6" s="117">
        <v>0.10810634655616189</v>
      </c>
      <c r="J6" s="117">
        <v>0.11731225746622648</v>
      </c>
      <c r="K6" s="161">
        <v>7.0187539230064155E-2</v>
      </c>
      <c r="L6" s="161">
        <v>0.40236541072388399</v>
      </c>
      <c r="M6" s="111">
        <v>0.77476525704423338</v>
      </c>
      <c r="N6" s="161">
        <v>0.33496669718063582</v>
      </c>
      <c r="O6" s="111">
        <v>1.5075036020406772E-2</v>
      </c>
      <c r="P6" s="111">
        <v>6.0291372562709018</v>
      </c>
      <c r="Q6" s="36"/>
      <c r="R6" s="120"/>
      <c r="S6" s="164" t="s">
        <v>149</v>
      </c>
      <c r="T6" s="117">
        <v>0.10810634655616189</v>
      </c>
      <c r="U6" s="117">
        <v>0.11731225746622648</v>
      </c>
      <c r="V6" s="161">
        <v>0.77476525704423338</v>
      </c>
      <c r="W6" s="161">
        <v>0.33496669718063582</v>
      </c>
      <c r="X6"/>
      <c r="Y6"/>
      <c r="Z6"/>
      <c r="AC6" s="201" t="s">
        <v>143</v>
      </c>
      <c r="AD6" s="203" t="s">
        <v>142</v>
      </c>
      <c r="AE6" s="204" t="s">
        <v>144</v>
      </c>
    </row>
    <row r="7" spans="5:31" ht="15.75" x14ac:dyDescent="0.25">
      <c r="E7" s="357" t="s">
        <v>150</v>
      </c>
      <c r="F7" s="357"/>
      <c r="G7" s="357"/>
      <c r="H7" s="357"/>
      <c r="I7" s="118">
        <v>0.17789314241966714</v>
      </c>
      <c r="J7" s="119">
        <v>0.23251309839770476</v>
      </c>
      <c r="K7" s="162">
        <v>6.8102058658891643E-2</v>
      </c>
      <c r="L7" s="162">
        <v>0.58259875619711632</v>
      </c>
      <c r="M7" s="85">
        <v>0.691041744663068</v>
      </c>
      <c r="N7" s="162">
        <v>7.6313562408300032E-3</v>
      </c>
      <c r="O7" s="85">
        <v>2.9822995153638659E-2</v>
      </c>
      <c r="P7" s="85">
        <v>5.38766332308382</v>
      </c>
      <c r="S7" s="165" t="s">
        <v>150</v>
      </c>
      <c r="T7" s="118">
        <v>0.17789314241966714</v>
      </c>
      <c r="U7" s="119">
        <v>0.23251309839770476</v>
      </c>
      <c r="V7" s="162">
        <v>0.691041744663068</v>
      </c>
      <c r="W7" s="162">
        <v>7.6313562408300032E-3</v>
      </c>
      <c r="X7"/>
      <c r="Y7"/>
      <c r="Z7"/>
      <c r="AC7" s="177" t="s">
        <v>62</v>
      </c>
      <c r="AD7" s="177" t="s">
        <v>63</v>
      </c>
      <c r="AE7" s="177" t="s">
        <v>266</v>
      </c>
    </row>
    <row r="8" spans="5:31" ht="31.5" x14ac:dyDescent="0.25">
      <c r="E8" s="367" t="s">
        <v>151</v>
      </c>
      <c r="F8" s="367"/>
      <c r="G8" s="367"/>
      <c r="H8" s="367"/>
      <c r="I8" s="117">
        <v>4.6235149388253093E-2</v>
      </c>
      <c r="J8" s="117">
        <v>0.13216955375975672</v>
      </c>
      <c r="K8" s="161">
        <v>2.7761196120151786E-3</v>
      </c>
      <c r="L8" s="161">
        <v>0.51004593782744245</v>
      </c>
      <c r="M8" s="111">
        <v>0.21955331857363808</v>
      </c>
      <c r="N8" s="161">
        <v>-0.16966279187975195</v>
      </c>
      <c r="O8" s="111">
        <v>1.6928638186579737E-2</v>
      </c>
      <c r="P8" s="111">
        <v>1.7141523034827353</v>
      </c>
      <c r="S8" s="206" t="s">
        <v>151</v>
      </c>
      <c r="T8" s="117">
        <v>4.6235149388253093E-2</v>
      </c>
      <c r="U8" s="117">
        <v>0.13216955375975672</v>
      </c>
      <c r="V8" s="161">
        <v>0.21955331857363808</v>
      </c>
      <c r="W8" s="161">
        <v>-0.16966279187975195</v>
      </c>
      <c r="X8"/>
      <c r="Y8"/>
      <c r="Z8"/>
      <c r="AC8" s="178" t="s">
        <v>254</v>
      </c>
      <c r="AD8" s="202" t="s">
        <v>58</v>
      </c>
      <c r="AE8" s="178"/>
    </row>
    <row r="9" spans="5:31" ht="15.75" x14ac:dyDescent="0.25">
      <c r="E9" s="357" t="s">
        <v>152</v>
      </c>
      <c r="F9" s="357"/>
      <c r="G9" s="357"/>
      <c r="H9" s="357"/>
      <c r="I9" s="118">
        <v>0.12222933852441463</v>
      </c>
      <c r="J9" s="119">
        <v>0.14019485402237761</v>
      </c>
      <c r="K9" s="162">
        <v>7.9823748487215712E-2</v>
      </c>
      <c r="L9" s="162">
        <v>0.48957113787267059</v>
      </c>
      <c r="M9" s="85">
        <v>0.74904641836390895</v>
      </c>
      <c r="N9" s="162">
        <v>0.38076074578310187</v>
      </c>
      <c r="O9" s="85">
        <v>1.8011044805742043E-2</v>
      </c>
      <c r="P9" s="85">
        <v>5.8304476176215099</v>
      </c>
      <c r="S9" s="165" t="s">
        <v>152</v>
      </c>
      <c r="T9" s="118">
        <v>0.12222933852441463</v>
      </c>
      <c r="U9" s="119">
        <v>0.14019485402237761</v>
      </c>
      <c r="V9" s="162">
        <v>0.74904641836390895</v>
      </c>
      <c r="W9" s="162">
        <v>0.38076074578310187</v>
      </c>
      <c r="X9"/>
      <c r="Y9"/>
      <c r="Z9"/>
      <c r="AC9" s="177" t="s">
        <v>57</v>
      </c>
      <c r="AD9" s="177"/>
      <c r="AE9" s="177"/>
    </row>
    <row r="10" spans="5:31" ht="15.75" x14ac:dyDescent="0.25">
      <c r="E10" s="367" t="s">
        <v>153</v>
      </c>
      <c r="F10" s="367"/>
      <c r="G10" s="367"/>
      <c r="H10" s="367"/>
      <c r="I10" s="117">
        <v>9.8004059498926821E-2</v>
      </c>
      <c r="J10" s="117">
        <v>0.15425366377849711</v>
      </c>
      <c r="K10" s="161">
        <v>5.1052433694457063E-2</v>
      </c>
      <c r="L10" s="161">
        <v>0.57792851558752667</v>
      </c>
      <c r="M10" s="111">
        <v>0.52372937066203329</v>
      </c>
      <c r="N10" s="161">
        <v>0.18955340558660952</v>
      </c>
      <c r="O10" s="111">
        <v>1.9815891458218472E-2</v>
      </c>
      <c r="P10" s="111">
        <v>4.0768882098170449</v>
      </c>
      <c r="S10" s="164" t="s">
        <v>153</v>
      </c>
      <c r="T10" s="117">
        <v>9.8004059498926821E-2</v>
      </c>
      <c r="U10" s="117">
        <v>0.15425366377849711</v>
      </c>
      <c r="V10" s="161">
        <v>0.52372937066203329</v>
      </c>
      <c r="W10" s="161">
        <v>0.18955340558660952</v>
      </c>
      <c r="X10"/>
      <c r="Y10"/>
      <c r="Z10"/>
      <c r="AC10" s="178" t="s">
        <v>64</v>
      </c>
      <c r="AD10" s="178"/>
      <c r="AE10" s="178"/>
    </row>
    <row r="11" spans="5:31" ht="15.75" x14ac:dyDescent="0.25">
      <c r="E11" s="357" t="s">
        <v>154</v>
      </c>
      <c r="F11" s="357"/>
      <c r="G11" s="357"/>
      <c r="H11" s="357"/>
      <c r="I11" s="118">
        <v>0.1312873502524165</v>
      </c>
      <c r="J11" s="119">
        <v>0.12514835042771738</v>
      </c>
      <c r="K11" s="162">
        <v>9.1809520408124359E-2</v>
      </c>
      <c r="L11" s="162">
        <v>0.45957422703495582</v>
      </c>
      <c r="M11" s="85">
        <v>0.91148197013111376</v>
      </c>
      <c r="N11" s="162">
        <v>0.50175310733594158</v>
      </c>
      <c r="O11" s="85">
        <v>1.6828331225690898E-2</v>
      </c>
      <c r="P11" s="85">
        <v>7.0768912852521746</v>
      </c>
      <c r="S11" s="165" t="s">
        <v>154</v>
      </c>
      <c r="T11" s="118">
        <v>0.1312873502524165</v>
      </c>
      <c r="U11" s="119">
        <v>0.12514835042771738</v>
      </c>
      <c r="V11" s="162">
        <v>0.91148197013111376</v>
      </c>
      <c r="W11" s="162">
        <v>0.50175310733594158</v>
      </c>
      <c r="X11"/>
      <c r="Y11"/>
      <c r="Z11"/>
      <c r="AC11" s="177" t="s">
        <v>60</v>
      </c>
      <c r="AD11" s="177"/>
      <c r="AE11" s="177"/>
    </row>
    <row r="12" spans="5:31" ht="15.75" x14ac:dyDescent="0.25">
      <c r="E12" s="367" t="s">
        <v>155</v>
      </c>
      <c r="F12" s="367"/>
      <c r="G12" s="367"/>
      <c r="H12" s="367"/>
      <c r="I12" s="117">
        <v>0.11036907772649127</v>
      </c>
      <c r="J12" s="117">
        <v>0.12424785361010629</v>
      </c>
      <c r="K12" s="161">
        <v>6.8781065342690378E-2</v>
      </c>
      <c r="L12" s="161">
        <v>0.47368058592131962</v>
      </c>
      <c r="M12" s="111">
        <v>0.74972878624450257</v>
      </c>
      <c r="N12" s="161">
        <v>0.33457098611131708</v>
      </c>
      <c r="O12" s="111">
        <v>1.5958789872574815E-2</v>
      </c>
      <c r="P12" s="111">
        <v>5.8370461184323039</v>
      </c>
      <c r="S12" s="164" t="s">
        <v>155</v>
      </c>
      <c r="T12" s="117">
        <v>0.11036907772649127</v>
      </c>
      <c r="U12" s="117">
        <v>0.12424785361010629</v>
      </c>
      <c r="V12" s="161">
        <v>0.74972878624450257</v>
      </c>
      <c r="W12" s="161">
        <v>0.33457098611131708</v>
      </c>
      <c r="X12"/>
      <c r="Y12"/>
      <c r="Z12"/>
      <c r="AC12" s="178" t="s">
        <v>59</v>
      </c>
      <c r="AD12" s="178"/>
      <c r="AE12" s="178"/>
    </row>
    <row r="13" spans="5:31" ht="15.75" x14ac:dyDescent="0.25">
      <c r="E13" s="357" t="s">
        <v>156</v>
      </c>
      <c r="F13" s="357"/>
      <c r="G13" s="357"/>
      <c r="H13" s="357"/>
      <c r="I13" s="118">
        <v>0.11271064752032338</v>
      </c>
      <c r="J13" s="119">
        <v>0.12189925317224103</v>
      </c>
      <c r="K13" s="162">
        <v>7.1190625779587097E-2</v>
      </c>
      <c r="L13" s="162">
        <v>0.47235911041213252</v>
      </c>
      <c r="M13" s="85">
        <v>0.78338266879692131</v>
      </c>
      <c r="N13" s="162">
        <v>0.36027690310695309</v>
      </c>
      <c r="O13" s="85">
        <v>1.5652281083597452E-2</v>
      </c>
      <c r="P13" s="85">
        <v>6.1009485942910127</v>
      </c>
      <c r="S13" s="165" t="s">
        <v>156</v>
      </c>
      <c r="T13" s="118">
        <v>0.11271064752032338</v>
      </c>
      <c r="U13" s="119">
        <v>0.12189925317224103</v>
      </c>
      <c r="V13" s="162">
        <v>0.78338266879692131</v>
      </c>
      <c r="W13" s="162">
        <v>0.36027690310695309</v>
      </c>
      <c r="X13"/>
      <c r="Y13"/>
      <c r="Z13"/>
      <c r="AC13" s="177" t="s">
        <v>165</v>
      </c>
      <c r="AD13" s="177"/>
      <c r="AE13" s="177"/>
    </row>
    <row r="14" spans="5:31" ht="15.75" x14ac:dyDescent="0.25">
      <c r="E14" s="367" t="s">
        <v>157</v>
      </c>
      <c r="F14" s="367"/>
      <c r="G14" s="367"/>
      <c r="H14" s="367"/>
      <c r="I14" s="117">
        <v>0.17768874165243478</v>
      </c>
      <c r="J14" s="117">
        <v>0.2274928631179971</v>
      </c>
      <c r="K14" s="161">
        <v>5.9923244830858931E-2</v>
      </c>
      <c r="L14" s="161">
        <v>0.63278426366200546</v>
      </c>
      <c r="M14" s="111">
        <v>0.70539292620928862</v>
      </c>
      <c r="N14" s="161">
        <v>6.8942207371076678E-3</v>
      </c>
      <c r="O14" s="111">
        <v>2.9215638920511829E-2</v>
      </c>
      <c r="P14" s="111">
        <v>5.4926697596152332</v>
      </c>
      <c r="S14" s="164" t="s">
        <v>157</v>
      </c>
      <c r="T14" s="117">
        <v>0.17768874165243478</v>
      </c>
      <c r="U14" s="117">
        <v>0.2274928631179971</v>
      </c>
      <c r="V14" s="161">
        <v>0.70539292620928862</v>
      </c>
      <c r="W14" s="161">
        <v>6.8942207371076678E-3</v>
      </c>
      <c r="X14"/>
      <c r="Y14"/>
      <c r="Z14"/>
      <c r="AC14" s="178" t="s">
        <v>61</v>
      </c>
      <c r="AD14" s="178"/>
      <c r="AE14" s="178"/>
    </row>
    <row r="15" spans="5:31" ht="16.5" thickBot="1" x14ac:dyDescent="0.3">
      <c r="E15" s="357" t="s">
        <v>158</v>
      </c>
      <c r="F15" s="357"/>
      <c r="G15" s="357"/>
      <c r="H15" s="357"/>
      <c r="I15" s="118">
        <v>0.10411799589530477</v>
      </c>
      <c r="J15" s="119">
        <v>0.13126641649680831</v>
      </c>
      <c r="K15" s="162">
        <v>6.0964650658950584E-2</v>
      </c>
      <c r="L15" s="162">
        <v>0.50410461098031323</v>
      </c>
      <c r="M15" s="85">
        <v>0.66202089588936164</v>
      </c>
      <c r="N15" s="162">
        <v>0.26914762671484821</v>
      </c>
      <c r="O15" s="85">
        <v>1.6864272987809771E-2</v>
      </c>
      <c r="P15" s="85">
        <v>5.1529710597200991</v>
      </c>
      <c r="S15" s="165" t="s">
        <v>158</v>
      </c>
      <c r="T15" s="118">
        <v>0.10411799589530477</v>
      </c>
      <c r="U15" s="119">
        <v>0.13126641649680831</v>
      </c>
      <c r="V15" s="162">
        <v>0.66202089588936164</v>
      </c>
      <c r="W15" s="162">
        <v>0.26914762671484821</v>
      </c>
      <c r="X15"/>
      <c r="Y15"/>
      <c r="Z15"/>
      <c r="AC15" s="179" t="s">
        <v>65</v>
      </c>
      <c r="AD15" s="179"/>
      <c r="AE15" s="179"/>
    </row>
    <row r="16" spans="5:31" ht="15.75" x14ac:dyDescent="0.25">
      <c r="E16" s="367" t="s">
        <v>159</v>
      </c>
      <c r="F16" s="367"/>
      <c r="G16" s="367"/>
      <c r="H16" s="367"/>
      <c r="I16" s="117">
        <v>9.4349108576539845E-2</v>
      </c>
      <c r="J16" s="117">
        <v>0.14103501882748012</v>
      </c>
      <c r="K16" s="161">
        <v>5.138466875836447E-2</v>
      </c>
      <c r="L16" s="161">
        <v>0.50043301923733396</v>
      </c>
      <c r="M16" s="111">
        <v>0.54690121625033805</v>
      </c>
      <c r="N16" s="161">
        <v>0.18139161864513226</v>
      </c>
      <c r="O16" s="111">
        <v>1.8127635790397469E-2</v>
      </c>
      <c r="P16" s="111">
        <v>4.2549521748167862</v>
      </c>
      <c r="S16" s="164" t="s">
        <v>159</v>
      </c>
      <c r="T16" s="117">
        <v>9.4349108576539845E-2</v>
      </c>
      <c r="U16" s="117">
        <v>0.14103501882748012</v>
      </c>
      <c r="V16" s="161">
        <v>0.54690121625033805</v>
      </c>
      <c r="W16" s="161">
        <v>0.18139161864513226</v>
      </c>
      <c r="X16"/>
      <c r="Y16"/>
      <c r="Z16"/>
    </row>
    <row r="17" spans="5:30" ht="15.75" x14ac:dyDescent="0.25">
      <c r="E17" s="357" t="s">
        <v>160</v>
      </c>
      <c r="F17" s="357"/>
      <c r="G17" s="357"/>
      <c r="H17" s="357"/>
      <c r="I17" s="118">
        <v>7.5792216132908832E-2</v>
      </c>
      <c r="J17" s="119">
        <v>0.16150289621692118</v>
      </c>
      <c r="K17" s="162">
        <v>1.0088513280787175E-2</v>
      </c>
      <c r="L17" s="162">
        <v>0.86624312869387565</v>
      </c>
      <c r="M17" s="85">
        <v>0.36268904310132155</v>
      </c>
      <c r="N17" s="162">
        <v>1.6055246587827809E-2</v>
      </c>
      <c r="O17" s="85">
        <v>2.0747546719723505E-2</v>
      </c>
      <c r="P17" s="85">
        <v>2.8232413055044701</v>
      </c>
      <c r="S17" s="165" t="s">
        <v>160</v>
      </c>
      <c r="T17" s="118">
        <v>7.5792216132908832E-2</v>
      </c>
      <c r="U17" s="119">
        <v>0.16150289621692118</v>
      </c>
      <c r="V17" s="162">
        <v>0.36268904310132155</v>
      </c>
      <c r="W17" s="162">
        <v>1.6055246587827809E-2</v>
      </c>
      <c r="X17"/>
      <c r="Y17"/>
      <c r="Z17"/>
    </row>
    <row r="18" spans="5:30" ht="15.75" x14ac:dyDescent="0.25">
      <c r="E18" s="355" t="s">
        <v>186</v>
      </c>
      <c r="F18" s="355"/>
      <c r="G18" s="355"/>
      <c r="H18" s="355"/>
      <c r="I18" s="117">
        <v>0.17611560847550009</v>
      </c>
      <c r="J18" s="117">
        <v>0.30431441472937398</v>
      </c>
      <c r="K18" s="112"/>
      <c r="L18" s="112"/>
      <c r="M18" s="112"/>
      <c r="N18" s="112"/>
      <c r="O18" s="112"/>
      <c r="P18" s="112"/>
      <c r="S18" s="166" t="s">
        <v>186</v>
      </c>
      <c r="T18" s="117">
        <v>0.17611560847550009</v>
      </c>
      <c r="U18" s="117">
        <v>0.30431441472937398</v>
      </c>
      <c r="V18" s="240"/>
      <c r="W18" s="66"/>
      <c r="X18"/>
      <c r="Y18"/>
      <c r="Z18"/>
    </row>
    <row r="19" spans="5:30" ht="15.75" x14ac:dyDescent="0.25">
      <c r="E19" s="357" t="s">
        <v>185</v>
      </c>
      <c r="F19" s="357"/>
      <c r="G19" s="357"/>
      <c r="H19" s="357"/>
      <c r="I19" s="118">
        <v>6.8667436233751017E-2</v>
      </c>
      <c r="J19" s="119">
        <v>0.17909399855050412</v>
      </c>
      <c r="K19" s="86"/>
      <c r="L19" s="86"/>
      <c r="M19" s="86"/>
      <c r="N19" s="86"/>
      <c r="O19" s="76"/>
      <c r="P19" s="76"/>
      <c r="S19" s="165" t="s">
        <v>185</v>
      </c>
      <c r="T19" s="118">
        <v>6.8667436233751017E-2</v>
      </c>
      <c r="U19" s="119">
        <v>0.17909399855050412</v>
      </c>
      <c r="V19" s="66"/>
      <c r="W19" s="66"/>
      <c r="X19"/>
      <c r="Y19"/>
      <c r="Z19"/>
    </row>
    <row r="20" spans="5:30" ht="15.75" x14ac:dyDescent="0.25">
      <c r="E20" s="355" t="s">
        <v>180</v>
      </c>
      <c r="F20" s="355"/>
      <c r="G20" s="355"/>
      <c r="H20" s="355"/>
      <c r="I20" s="117">
        <v>7.3190567460649558E-2</v>
      </c>
      <c r="J20" s="117">
        <v>0.17242532069554015</v>
      </c>
      <c r="K20" s="110"/>
      <c r="L20" s="110"/>
      <c r="M20" s="110"/>
      <c r="N20" s="110"/>
      <c r="O20" s="112"/>
      <c r="P20" s="112"/>
      <c r="S20" s="166" t="s">
        <v>180</v>
      </c>
      <c r="T20" s="117">
        <v>7.3190567460649558E-2</v>
      </c>
      <c r="U20" s="117">
        <v>0.17242532069554015</v>
      </c>
      <c r="V20" s="66"/>
      <c r="W20" s="66"/>
      <c r="X20"/>
      <c r="Y20"/>
      <c r="Z20"/>
    </row>
    <row r="21" spans="5:30" ht="15.75" x14ac:dyDescent="0.25">
      <c r="E21" s="371" t="s">
        <v>184</v>
      </c>
      <c r="F21" s="371"/>
      <c r="G21" s="371"/>
      <c r="H21" s="371"/>
      <c r="I21" s="119">
        <v>7.5792216132908832E-2</v>
      </c>
      <c r="J21" s="119">
        <v>0.16150289621692118</v>
      </c>
      <c r="K21" s="86"/>
      <c r="L21" s="86"/>
      <c r="M21" s="86"/>
      <c r="N21" s="86"/>
      <c r="O21" s="76"/>
      <c r="P21" s="76"/>
      <c r="S21" s="165" t="s">
        <v>222</v>
      </c>
      <c r="T21" s="119">
        <v>7.5792216132908832E-2</v>
      </c>
      <c r="U21" s="119">
        <v>0.16150289621692118</v>
      </c>
      <c r="V21" s="66"/>
      <c r="W21" s="66"/>
      <c r="X21"/>
      <c r="Y21"/>
      <c r="Z21"/>
    </row>
    <row r="22" spans="5:30" ht="15.75" thickBot="1" x14ac:dyDescent="0.3">
      <c r="E22" s="34" t="s">
        <v>181</v>
      </c>
      <c r="Q22" s="370"/>
      <c r="R22" s="370"/>
      <c r="S22" s="370"/>
      <c r="T22" s="79"/>
      <c r="U22"/>
      <c r="V22"/>
      <c r="W22"/>
      <c r="X22"/>
      <c r="Y22"/>
      <c r="Z22"/>
    </row>
    <row r="23" spans="5:30" ht="16.5" thickBot="1" x14ac:dyDescent="0.3">
      <c r="K23" s="163"/>
      <c r="L23" s="163"/>
      <c r="M23" s="163"/>
      <c r="O23" s="163"/>
      <c r="R23" t="s">
        <v>269</v>
      </c>
      <c r="S23" s="346" t="s">
        <v>40</v>
      </c>
      <c r="T23" s="347"/>
      <c r="U23" s="347"/>
      <c r="V23" s="347"/>
      <c r="W23" s="347"/>
      <c r="X23" s="347"/>
      <c r="Y23" s="347"/>
      <c r="Z23" s="348"/>
      <c r="AA23" t="s">
        <v>269</v>
      </c>
      <c r="AB23" s="232"/>
      <c r="AC23" s="232"/>
      <c r="AD23" s="232"/>
    </row>
    <row r="24" spans="5:30" ht="32.25" thickBot="1" x14ac:dyDescent="0.3">
      <c r="E24" s="349" t="s">
        <v>182</v>
      </c>
      <c r="F24" s="350"/>
      <c r="G24" s="350"/>
      <c r="H24" s="350"/>
      <c r="I24" s="350"/>
      <c r="J24" s="351"/>
      <c r="K24" s="57"/>
      <c r="L24" s="57"/>
      <c r="M24" s="57"/>
      <c r="N24" s="57"/>
      <c r="S24" s="210"/>
      <c r="T24" s="85" t="s">
        <v>145</v>
      </c>
      <c r="U24" s="209" t="s">
        <v>261</v>
      </c>
      <c r="V24" s="85" t="s">
        <v>262</v>
      </c>
      <c r="W24" s="85" t="s">
        <v>261</v>
      </c>
      <c r="X24" s="85" t="s">
        <v>263</v>
      </c>
      <c r="Y24" s="85" t="s">
        <v>261</v>
      </c>
      <c r="Z24" s="211" t="s">
        <v>37</v>
      </c>
      <c r="AA24" s="232"/>
      <c r="AB24" s="234" t="s">
        <v>145</v>
      </c>
      <c r="AC24" s="235" t="s">
        <v>262</v>
      </c>
      <c r="AD24" s="236" t="s">
        <v>263</v>
      </c>
    </row>
    <row r="25" spans="5:30" ht="15.75" x14ac:dyDescent="0.25">
      <c r="E25" s="360"/>
      <c r="F25" s="360"/>
      <c r="G25" s="360"/>
      <c r="H25" s="360"/>
      <c r="I25" s="76" t="s">
        <v>67</v>
      </c>
      <c r="J25" s="76" t="s">
        <v>68</v>
      </c>
      <c r="K25" s="163"/>
      <c r="L25" s="33"/>
      <c r="M25" s="33"/>
      <c r="N25" s="33"/>
      <c r="Q25" s="44"/>
      <c r="R25" s="44"/>
      <c r="S25" s="197" t="s">
        <v>149</v>
      </c>
      <c r="T25" s="300">
        <v>5.687909437032828E-3</v>
      </c>
      <c r="U25" s="297">
        <v>1.7069345235954869</v>
      </c>
      <c r="V25" s="301">
        <v>0.50064651441331975</v>
      </c>
      <c r="W25" s="297">
        <v>-6.6097092400246327</v>
      </c>
      <c r="X25" s="301">
        <v>-5.9592624408974962E-2</v>
      </c>
      <c r="Y25" s="297">
        <v>-2.5100280632527934</v>
      </c>
      <c r="Z25" s="302">
        <f>'CAPM regressions (finale1)'!AA9</f>
        <v>0.41794753513005706</v>
      </c>
      <c r="AB25" s="233" t="str">
        <f t="shared" ref="AB25:AB36" si="0">IF(ABS(U25)&gt;1.96,"Significant","not significant")</f>
        <v>not significant</v>
      </c>
      <c r="AC25" s="233" t="str">
        <f t="shared" ref="AC25:AC36" si="1">IF(ABS(W25)&gt;1.96,"Significant","not significant")</f>
        <v>Significant</v>
      </c>
      <c r="AD25" s="233" t="str">
        <f t="shared" ref="AD25:AD36" si="2">IF(ABS(Y25)&gt;1.96,"Significant","not significant")</f>
        <v>Significant</v>
      </c>
    </row>
    <row r="26" spans="5:30" ht="15.75" x14ac:dyDescent="0.25">
      <c r="E26" s="352" t="s">
        <v>149</v>
      </c>
      <c r="F26" s="352"/>
      <c r="G26" s="352"/>
      <c r="H26" s="352"/>
      <c r="I26" s="109">
        <v>9.0889461310260294E-2</v>
      </c>
      <c r="J26" s="109">
        <v>0.11773979519266313</v>
      </c>
      <c r="K26" s="79"/>
      <c r="L26" s="78"/>
      <c r="M26" s="78"/>
      <c r="N26" s="78"/>
      <c r="Q26" s="44"/>
      <c r="R26" s="44"/>
      <c r="S26" s="198" t="s">
        <v>150</v>
      </c>
      <c r="T26" s="303">
        <v>5.8252701232810577E-3</v>
      </c>
      <c r="U26" s="298">
        <v>1.0226529792330226</v>
      </c>
      <c r="V26" s="304">
        <v>0.56068613555829205</v>
      </c>
      <c r="W26" s="298">
        <v>-6.3417657420096383</v>
      </c>
      <c r="X26" s="298">
        <v>3.2060784053450121E-2</v>
      </c>
      <c r="Y26" s="298">
        <v>0.86712531539771309</v>
      </c>
      <c r="Z26" s="305">
        <f>'CAPM regressions (finale1)'!AA31</f>
        <v>0.57246756032796065</v>
      </c>
      <c r="AB26" s="233" t="str">
        <f t="shared" si="0"/>
        <v>not significant</v>
      </c>
      <c r="AC26" s="233" t="str">
        <f t="shared" si="1"/>
        <v>Significant</v>
      </c>
      <c r="AD26" s="233" t="str">
        <f t="shared" si="2"/>
        <v>not significant</v>
      </c>
    </row>
    <row r="27" spans="5:30" ht="15.75" x14ac:dyDescent="0.25">
      <c r="E27" s="353" t="s">
        <v>150</v>
      </c>
      <c r="F27" s="353"/>
      <c r="G27" s="353"/>
      <c r="H27" s="353"/>
      <c r="I27" s="80">
        <v>0.16067625717376552</v>
      </c>
      <c r="J27" s="80">
        <v>0.23292503823327207</v>
      </c>
      <c r="K27" s="78"/>
      <c r="L27" s="78"/>
      <c r="M27" s="78"/>
      <c r="N27" s="78"/>
      <c r="Q27" s="44"/>
      <c r="R27" s="44"/>
      <c r="S27" s="197" t="s">
        <v>151</v>
      </c>
      <c r="T27" s="300">
        <v>1.6934563107310566E-4</v>
      </c>
      <c r="U27" s="297">
        <v>4.7376370609399088E-2</v>
      </c>
      <c r="V27" s="301">
        <v>0.54787963853451316</v>
      </c>
      <c r="W27" s="297">
        <v>-5.5789431642206004</v>
      </c>
      <c r="X27" s="297">
        <v>-2.294041714633685E-2</v>
      </c>
      <c r="Y27" s="297">
        <v>-0.90076390981106857</v>
      </c>
      <c r="Z27" s="302">
        <f>'CAPM regressions (finale1)'!AA53</f>
        <v>0.46888618105133983</v>
      </c>
      <c r="AB27" s="233" t="str">
        <f t="shared" si="0"/>
        <v>not significant</v>
      </c>
      <c r="AC27" s="233" t="str">
        <f t="shared" si="1"/>
        <v>Significant</v>
      </c>
      <c r="AD27" s="233" t="str">
        <f t="shared" si="2"/>
        <v>not significant</v>
      </c>
    </row>
    <row r="28" spans="5:30" ht="15.75" x14ac:dyDescent="0.25">
      <c r="E28" s="352" t="s">
        <v>151</v>
      </c>
      <c r="F28" s="352"/>
      <c r="G28" s="352"/>
      <c r="H28" s="352"/>
      <c r="I28" s="109">
        <v>2.9018264142351452E-2</v>
      </c>
      <c r="J28" s="109">
        <v>0.13221689091027541</v>
      </c>
      <c r="K28" s="78"/>
      <c r="L28" s="78"/>
      <c r="M28" s="78"/>
      <c r="N28" s="78"/>
      <c r="Q28" s="44"/>
      <c r="R28" s="44"/>
      <c r="S28" s="198" t="s">
        <v>152</v>
      </c>
      <c r="T28" s="303">
        <v>6.4403392525591375E-3</v>
      </c>
      <c r="U28" s="298">
        <v>1.6576174992912931</v>
      </c>
      <c r="V28" s="304">
        <v>0.61872303031917197</v>
      </c>
      <c r="W28" s="298">
        <v>-4.3283884709013574</v>
      </c>
      <c r="X28" s="304">
        <v>-7.8311088595355002E-2</v>
      </c>
      <c r="Y28" s="298">
        <v>-2.8289203186175884</v>
      </c>
      <c r="Z28" s="305">
        <f>'CAPM regressions (finale1)'!AA76</f>
        <v>0.44565739369374385</v>
      </c>
      <c r="AB28" s="233" t="str">
        <f t="shared" si="0"/>
        <v>not significant</v>
      </c>
      <c r="AC28" s="233" t="str">
        <f t="shared" si="1"/>
        <v>Significant</v>
      </c>
      <c r="AD28" s="233" t="str">
        <f t="shared" si="2"/>
        <v>Significant</v>
      </c>
    </row>
    <row r="29" spans="5:30" ht="15.75" x14ac:dyDescent="0.25">
      <c r="E29" s="353" t="s">
        <v>152</v>
      </c>
      <c r="F29" s="353"/>
      <c r="G29" s="353"/>
      <c r="H29" s="353"/>
      <c r="I29" s="80">
        <v>0.10501245327851297</v>
      </c>
      <c r="J29" s="80">
        <v>0.14067075685678701</v>
      </c>
      <c r="K29" s="78"/>
      <c r="L29" s="78"/>
      <c r="M29" s="78"/>
      <c r="N29" s="78"/>
      <c r="Q29" s="44"/>
      <c r="R29" s="44"/>
      <c r="S29" s="197" t="s">
        <v>153</v>
      </c>
      <c r="T29" s="300">
        <v>4.0792147327536636E-3</v>
      </c>
      <c r="U29" s="297">
        <v>0.97919085883642709</v>
      </c>
      <c r="V29" s="301">
        <v>0.68481563063193007</v>
      </c>
      <c r="W29" s="297">
        <v>-3.337071678189377</v>
      </c>
      <c r="X29" s="301">
        <v>-6.4810868639896019E-2</v>
      </c>
      <c r="Y29" s="297">
        <v>-2.1835367270844728</v>
      </c>
      <c r="Z29" s="302">
        <f>'CAPM regressions (finale1)'!AA98</f>
        <v>0.47349993028959142</v>
      </c>
      <c r="AB29" s="233" t="str">
        <f t="shared" si="0"/>
        <v>not significant</v>
      </c>
      <c r="AC29" s="233" t="str">
        <f t="shared" si="1"/>
        <v>Significant</v>
      </c>
      <c r="AD29" s="233" t="str">
        <f t="shared" si="2"/>
        <v>Significant</v>
      </c>
    </row>
    <row r="30" spans="5:30" ht="15.75" x14ac:dyDescent="0.25">
      <c r="E30" s="352" t="s">
        <v>153</v>
      </c>
      <c r="F30" s="352"/>
      <c r="G30" s="352"/>
      <c r="H30" s="352"/>
      <c r="I30" s="109">
        <v>8.0787174253025187E-2</v>
      </c>
      <c r="J30" s="109">
        <v>0.15476705983935227</v>
      </c>
      <c r="K30" s="78"/>
      <c r="L30" s="78"/>
      <c r="M30" s="78"/>
      <c r="N30" s="78"/>
      <c r="Q30" s="44"/>
      <c r="R30" s="44"/>
      <c r="S30" s="198" t="s">
        <v>154</v>
      </c>
      <c r="T30" s="306">
        <v>7.0992479131500117E-3</v>
      </c>
      <c r="U30" s="298">
        <v>2.1640100680347922</v>
      </c>
      <c r="V30" s="304">
        <v>0.58840718359943656</v>
      </c>
      <c r="W30" s="298">
        <v>-5.7128421689089537</v>
      </c>
      <c r="X30" s="304">
        <v>-7.6473860987083322E-2</v>
      </c>
      <c r="Y30" s="298">
        <v>-3.4143448208986209</v>
      </c>
      <c r="Z30" s="305">
        <f>'CAPM regressions (finale1)'!AA120</f>
        <v>0.54896984920871761</v>
      </c>
      <c r="AB30" s="233" t="str">
        <f t="shared" si="0"/>
        <v>Significant</v>
      </c>
      <c r="AC30" s="233" t="str">
        <f t="shared" si="1"/>
        <v>Significant</v>
      </c>
      <c r="AD30" s="233" t="str">
        <f t="shared" si="2"/>
        <v>Significant</v>
      </c>
    </row>
    <row r="31" spans="5:30" ht="15.75" x14ac:dyDescent="0.25">
      <c r="E31" s="353" t="s">
        <v>154</v>
      </c>
      <c r="F31" s="353"/>
      <c r="G31" s="353"/>
      <c r="H31" s="353"/>
      <c r="I31" s="80">
        <v>0.11909227059642896</v>
      </c>
      <c r="J31" s="80">
        <v>0.12480224457631356</v>
      </c>
      <c r="K31" s="78"/>
      <c r="L31" s="78"/>
      <c r="M31" s="78"/>
      <c r="N31" s="78"/>
      <c r="Q31" s="44"/>
      <c r="R31" s="44"/>
      <c r="S31" s="197" t="s">
        <v>155</v>
      </c>
      <c r="T31" s="300">
        <v>5.530455337330294E-3</v>
      </c>
      <c r="U31" s="297">
        <v>1.7539689342258482</v>
      </c>
      <c r="V31" s="301">
        <v>0.59652275149276768</v>
      </c>
      <c r="W31" s="297">
        <v>-5.6440407202916658</v>
      </c>
      <c r="X31" s="301">
        <v>-7.4485193589368309E-2</v>
      </c>
      <c r="Y31" s="297">
        <v>-3.3155290264029995</v>
      </c>
      <c r="Z31" s="302">
        <f>'CAPM regressions (finale1)'!AA143</f>
        <v>0.53496536416808993</v>
      </c>
      <c r="AB31" s="233" t="str">
        <f t="shared" si="0"/>
        <v>not significant</v>
      </c>
      <c r="AC31" s="233" t="str">
        <f t="shared" si="1"/>
        <v>Significant</v>
      </c>
      <c r="AD31" s="233" t="str">
        <f t="shared" si="2"/>
        <v>Significant</v>
      </c>
    </row>
    <row r="32" spans="5:30" ht="15.75" x14ac:dyDescent="0.25">
      <c r="E32" s="352" t="s">
        <v>155</v>
      </c>
      <c r="F32" s="352"/>
      <c r="G32" s="352"/>
      <c r="H32" s="352"/>
      <c r="I32" s="109">
        <v>9.3152192480589591E-2</v>
      </c>
      <c r="J32" s="109">
        <v>0.12464213343013984</v>
      </c>
      <c r="K32" s="78"/>
      <c r="L32" s="78"/>
      <c r="M32" s="78"/>
      <c r="N32" s="78"/>
      <c r="Q32" s="44"/>
      <c r="R32" s="44"/>
      <c r="S32" s="198" t="s">
        <v>156</v>
      </c>
      <c r="T32" s="303">
        <v>5.7557799747651739E-3</v>
      </c>
      <c r="U32" s="298">
        <v>1.8587096136854806</v>
      </c>
      <c r="V32" s="304">
        <v>0.58023325333659947</v>
      </c>
      <c r="W32" s="298">
        <v>-5.9789575922692286</v>
      </c>
      <c r="X32" s="304">
        <v>-6.5409351761571879E-2</v>
      </c>
      <c r="Y32" s="298">
        <v>-2.964620329216936</v>
      </c>
      <c r="Z32" s="305">
        <f>'CAPM regressions (finale1)'!AA165</f>
        <v>0.53373026256641476</v>
      </c>
      <c r="AB32" s="233" t="str">
        <f t="shared" si="0"/>
        <v>not significant</v>
      </c>
      <c r="AC32" s="233" t="str">
        <f t="shared" si="1"/>
        <v>Significant</v>
      </c>
      <c r="AD32" s="233" t="str">
        <f t="shared" si="2"/>
        <v>Significant</v>
      </c>
    </row>
    <row r="33" spans="5:32" ht="15.75" x14ac:dyDescent="0.25">
      <c r="E33" s="353" t="s">
        <v>156</v>
      </c>
      <c r="F33" s="353"/>
      <c r="G33" s="353"/>
      <c r="H33" s="353"/>
      <c r="I33" s="80">
        <v>9.549376227442169E-2</v>
      </c>
      <c r="J33" s="80">
        <v>0.12224822326036686</v>
      </c>
      <c r="K33" s="78"/>
      <c r="L33" s="78"/>
      <c r="M33" s="78"/>
      <c r="N33" s="78"/>
      <c r="Q33" s="44"/>
      <c r="R33" s="44"/>
      <c r="S33" s="197" t="s">
        <v>157</v>
      </c>
      <c r="T33" s="300">
        <v>4.7860538145989883E-3</v>
      </c>
      <c r="U33" s="297">
        <v>1.0520439488852995</v>
      </c>
      <c r="V33" s="301">
        <v>0.66308410421664588</v>
      </c>
      <c r="W33" s="297">
        <v>-6.0897697676762359</v>
      </c>
      <c r="X33" s="297">
        <v>-4.4332289637466479E-2</v>
      </c>
      <c r="Y33" s="297">
        <v>-1.5013155216074028</v>
      </c>
      <c r="Z33" s="302">
        <f>'CAPM regressions (finale1)'!AA188</f>
        <v>0.71584674197821008</v>
      </c>
      <c r="AB33" s="233" t="str">
        <f t="shared" si="0"/>
        <v>not significant</v>
      </c>
      <c r="AC33" s="233" t="str">
        <f t="shared" si="1"/>
        <v>Significant</v>
      </c>
      <c r="AD33" s="233" t="str">
        <f t="shared" si="2"/>
        <v>not significant</v>
      </c>
    </row>
    <row r="34" spans="5:32" ht="15.75" x14ac:dyDescent="0.25">
      <c r="E34" s="352" t="s">
        <v>157</v>
      </c>
      <c r="F34" s="352"/>
      <c r="G34" s="352"/>
      <c r="H34" s="352"/>
      <c r="I34" s="109">
        <v>0.16047185640653316</v>
      </c>
      <c r="J34" s="109">
        <v>0.22818143441033337</v>
      </c>
      <c r="K34" s="78"/>
      <c r="L34" s="78"/>
      <c r="M34" s="78"/>
      <c r="N34" s="78"/>
      <c r="Q34" s="44"/>
      <c r="R34" s="44"/>
      <c r="S34" s="198" t="s">
        <v>158</v>
      </c>
      <c r="T34" s="303">
        <v>4.9094860691531149E-3</v>
      </c>
      <c r="U34" s="298">
        <v>1.4362302820977049</v>
      </c>
      <c r="V34" s="304">
        <v>0.60839620242412762</v>
      </c>
      <c r="W34" s="298">
        <v>-5.0529502502185597</v>
      </c>
      <c r="X34" s="304">
        <v>-6.3237076148072738E-2</v>
      </c>
      <c r="Y34" s="298">
        <v>-2.5964604086257457</v>
      </c>
      <c r="Z34" s="305">
        <f>'CAPM regressions (finale1)'!AA211</f>
        <v>0.51056402674908663</v>
      </c>
      <c r="AB34" s="233" t="str">
        <f t="shared" si="0"/>
        <v>not significant</v>
      </c>
      <c r="AC34" s="233" t="str">
        <f t="shared" si="1"/>
        <v>Significant</v>
      </c>
      <c r="AD34" s="233" t="str">
        <f t="shared" si="2"/>
        <v>Significant</v>
      </c>
    </row>
    <row r="35" spans="5:32" ht="15.75" x14ac:dyDescent="0.25">
      <c r="E35" s="353" t="s">
        <v>158</v>
      </c>
      <c r="F35" s="353"/>
      <c r="G35" s="353"/>
      <c r="H35" s="353"/>
      <c r="I35" s="80">
        <v>8.690111064940316E-2</v>
      </c>
      <c r="J35" s="80">
        <v>0.13171418263744261</v>
      </c>
      <c r="K35" s="78"/>
      <c r="L35" s="78"/>
      <c r="M35" s="78"/>
      <c r="N35" s="78"/>
      <c r="Q35" s="44"/>
      <c r="R35" s="44"/>
      <c r="S35" s="197" t="s">
        <v>159</v>
      </c>
      <c r="T35" s="300">
        <v>4.1004352214666744E-3</v>
      </c>
      <c r="U35" s="297">
        <v>1.0409326104820049</v>
      </c>
      <c r="V35" s="301">
        <v>0.61126582900133863</v>
      </c>
      <c r="W35" s="297">
        <v>-4.3526671481280621</v>
      </c>
      <c r="X35" s="301">
        <v>-6.7203335702544054E-2</v>
      </c>
      <c r="Y35" s="297">
        <v>-2.3944477534039232</v>
      </c>
      <c r="Z35" s="302">
        <f>'CAPM regressions (finale1)'!AA234</f>
        <v>0.43747791693948868</v>
      </c>
      <c r="AB35" s="233" t="str">
        <f t="shared" si="0"/>
        <v>not significant</v>
      </c>
      <c r="AC35" s="233" t="str">
        <f t="shared" si="1"/>
        <v>Significant</v>
      </c>
      <c r="AD35" s="233" t="str">
        <f t="shared" si="2"/>
        <v>Significant</v>
      </c>
    </row>
    <row r="36" spans="5:32" ht="16.5" thickBot="1" x14ac:dyDescent="0.3">
      <c r="E36" s="352" t="s">
        <v>159</v>
      </c>
      <c r="F36" s="352"/>
      <c r="G36" s="352"/>
      <c r="H36" s="352"/>
      <c r="I36" s="109">
        <v>7.7132223330638322E-2</v>
      </c>
      <c r="J36" s="109">
        <v>0.1415813615569057</v>
      </c>
      <c r="K36" s="78"/>
      <c r="L36" s="78"/>
      <c r="M36" s="78"/>
      <c r="N36" s="78"/>
      <c r="Q36" s="44"/>
      <c r="R36" s="44"/>
      <c r="S36" s="205" t="s">
        <v>160</v>
      </c>
      <c r="T36" s="307">
        <v>7.1740004932305235E-4</v>
      </c>
      <c r="U36" s="299">
        <v>0.31143450215148555</v>
      </c>
      <c r="V36" s="299">
        <v>0.91790956881333752</v>
      </c>
      <c r="W36" s="299">
        <v>-1.4427460558914531</v>
      </c>
      <c r="X36" s="299">
        <v>-2.6939763451493435E-2</v>
      </c>
      <c r="Y36" s="299">
        <v>-1.5656928780896056</v>
      </c>
      <c r="Z36" s="308">
        <f>'CAPM regressions (finale1)'!AA256</f>
        <v>0.85355258592422056</v>
      </c>
      <c r="AB36" s="233" t="str">
        <f t="shared" si="0"/>
        <v>not significant</v>
      </c>
      <c r="AC36" s="233" t="str">
        <f t="shared" si="1"/>
        <v>not significant</v>
      </c>
      <c r="AD36" s="233" t="str">
        <f t="shared" si="2"/>
        <v>not significant</v>
      </c>
    </row>
    <row r="37" spans="5:32" ht="15.75" hidden="1" x14ac:dyDescent="0.25">
      <c r="E37" s="353" t="s">
        <v>160</v>
      </c>
      <c r="F37" s="353"/>
      <c r="G37" s="353"/>
      <c r="H37" s="353"/>
      <c r="I37" s="80">
        <v>5.8575330887007171E-2</v>
      </c>
      <c r="J37" s="80">
        <v>0.16204352004357869</v>
      </c>
      <c r="K37" s="78"/>
      <c r="L37" s="78"/>
      <c r="M37" s="78"/>
      <c r="N37" s="78"/>
      <c r="R37" s="44">
        <f t="shared" ref="R37" si="3">X37-X53</f>
        <v>0</v>
      </c>
      <c r="S37" s="212" t="s">
        <v>178</v>
      </c>
      <c r="T37"/>
      <c r="U37" s="208"/>
      <c r="V37"/>
      <c r="W37"/>
      <c r="X37"/>
      <c r="Y37"/>
      <c r="Z37"/>
      <c r="AD37" s="233"/>
      <c r="AE37" s="233"/>
      <c r="AF37" s="233"/>
    </row>
    <row r="38" spans="5:32" ht="15.75" x14ac:dyDescent="0.25">
      <c r="E38" s="369" t="s">
        <v>184</v>
      </c>
      <c r="F38" s="369"/>
      <c r="G38" s="369"/>
      <c r="H38" s="369"/>
      <c r="I38" s="109">
        <v>7.5792216132908832E-2</v>
      </c>
      <c r="J38" s="109">
        <v>0.16150289621692099</v>
      </c>
      <c r="S38" s="208"/>
      <c r="T38"/>
      <c r="U38" s="208"/>
      <c r="V38" s="44"/>
      <c r="W38"/>
      <c r="X38" s="44"/>
      <c r="Y38"/>
      <c r="Z38" s="44"/>
      <c r="AD38" s="233"/>
      <c r="AE38" s="233"/>
      <c r="AF38" s="233"/>
    </row>
    <row r="39" spans="5:32" ht="15.75" x14ac:dyDescent="0.25">
      <c r="E39" s="34" t="s">
        <v>183</v>
      </c>
      <c r="F39" s="81"/>
      <c r="G39" s="81"/>
      <c r="H39" s="81"/>
      <c r="I39" s="77"/>
      <c r="J39" s="78"/>
      <c r="R39" t="s">
        <v>269</v>
      </c>
      <c r="S39" s="332" t="s">
        <v>270</v>
      </c>
      <c r="T39" s="333"/>
      <c r="U39" s="333"/>
      <c r="V39" s="333"/>
      <c r="W39" s="333"/>
      <c r="X39" s="333"/>
      <c r="Y39" s="333"/>
      <c r="Z39" s="333"/>
      <c r="AA39" s="295"/>
      <c r="AB39" s="295"/>
      <c r="AD39" s="232"/>
      <c r="AE39" s="232"/>
      <c r="AF39" s="232"/>
    </row>
    <row r="40" spans="5:32" ht="31.5" x14ac:dyDescent="0.25">
      <c r="E40" s="82"/>
      <c r="F40" s="82"/>
      <c r="G40" s="82"/>
      <c r="H40" s="82"/>
      <c r="I40" s="77"/>
      <c r="J40" s="77"/>
      <c r="K40" s="77"/>
      <c r="L40" s="77"/>
      <c r="M40" s="77"/>
      <c r="N40" s="77"/>
      <c r="S40" s="210"/>
      <c r="T40" s="85" t="s">
        <v>145</v>
      </c>
      <c r="U40" s="209" t="s">
        <v>261</v>
      </c>
      <c r="V40" s="85" t="s">
        <v>262</v>
      </c>
      <c r="W40" s="85" t="s">
        <v>261</v>
      </c>
      <c r="X40" s="85" t="s">
        <v>263</v>
      </c>
      <c r="Y40" s="85" t="s">
        <v>261</v>
      </c>
      <c r="Z40" s="211" t="s">
        <v>37</v>
      </c>
      <c r="AB40" s="85" t="s">
        <v>145</v>
      </c>
      <c r="AC40" s="85" t="s">
        <v>262</v>
      </c>
      <c r="AD40" s="85" t="s">
        <v>263</v>
      </c>
    </row>
    <row r="41" spans="5:32" ht="15.75" x14ac:dyDescent="0.25">
      <c r="I41" s="77"/>
      <c r="J41" s="77"/>
      <c r="S41" s="197" t="s">
        <v>149</v>
      </c>
      <c r="T41" s="301">
        <v>7.5347814141907823E-3</v>
      </c>
      <c r="U41" s="297">
        <v>2.0191427203319994</v>
      </c>
      <c r="V41" s="301">
        <v>0.42201212743151278</v>
      </c>
      <c r="W41" s="297">
        <v>-8.3647620806030609</v>
      </c>
      <c r="X41" s="297">
        <v>-4.5033029045662504E-2</v>
      </c>
      <c r="Y41" s="297">
        <v>-1.214930318701672</v>
      </c>
      <c r="Z41" s="297">
        <v>0.37073645406548611</v>
      </c>
      <c r="AB41" s="233" t="str">
        <f t="shared" ref="AB41:AB47" si="4">IF(ABS(U41)&gt;1.96,"Significant","not significant")</f>
        <v>Significant</v>
      </c>
      <c r="AC41" s="233" t="str">
        <f t="shared" ref="AC41:AC52" si="5">IF(ABS(W41)&gt;1.96,"Significant","not significant")</f>
        <v>Significant</v>
      </c>
      <c r="AD41" s="233" t="str">
        <f t="shared" ref="AD41:AD52" si="6">IF(ABS(Y41)&gt;1.96,"Significant","not significant")</f>
        <v>not significant</v>
      </c>
    </row>
    <row r="42" spans="5:32" ht="16.5" thickBot="1" x14ac:dyDescent="0.3">
      <c r="S42" s="198" t="s">
        <v>150</v>
      </c>
      <c r="T42" s="298">
        <v>5.6668003148434105E-3</v>
      </c>
      <c r="U42" s="298">
        <v>0.92187889290807479</v>
      </c>
      <c r="V42" s="304">
        <v>0.58256340483636282</v>
      </c>
      <c r="W42" s="298">
        <v>-6.3641112930576522</v>
      </c>
      <c r="X42" s="298">
        <v>2.2488699696613672E-4</v>
      </c>
      <c r="Y42" s="298">
        <v>3.7632024245696171E-3</v>
      </c>
      <c r="Z42" s="298">
        <v>0.56692517744589643</v>
      </c>
      <c r="AB42" s="233" t="str">
        <f t="shared" si="4"/>
        <v>not significant</v>
      </c>
      <c r="AC42" s="233" t="str">
        <f t="shared" si="5"/>
        <v>Significant</v>
      </c>
      <c r="AD42" s="233" t="str">
        <f t="shared" si="6"/>
        <v>not significant</v>
      </c>
    </row>
    <row r="43" spans="5:32" ht="15.75" x14ac:dyDescent="0.25">
      <c r="E43" s="361"/>
      <c r="F43" s="362"/>
      <c r="G43" s="362"/>
      <c r="H43" s="362"/>
      <c r="I43" s="151" t="s">
        <v>268</v>
      </c>
      <c r="J43" s="152" t="s">
        <v>274</v>
      </c>
      <c r="S43" s="197" t="s">
        <v>151</v>
      </c>
      <c r="T43" s="297">
        <v>1.7091189265872491E-3</v>
      </c>
      <c r="U43" s="297">
        <v>0.44491960650926221</v>
      </c>
      <c r="V43" s="301">
        <v>0.52726808628724697</v>
      </c>
      <c r="W43" s="297">
        <v>-6.6460360103081673</v>
      </c>
      <c r="X43" s="297">
        <v>-3.9475578711732004E-2</v>
      </c>
      <c r="Y43" s="297">
        <v>-1.0345741359716332</v>
      </c>
      <c r="Z43" s="297">
        <v>0.47121461671731441</v>
      </c>
      <c r="AB43" s="233" t="str">
        <f t="shared" si="4"/>
        <v>not significant</v>
      </c>
      <c r="AC43" s="233" t="str">
        <f t="shared" si="5"/>
        <v>Significant</v>
      </c>
      <c r="AD43" s="233" t="str">
        <f t="shared" si="6"/>
        <v>not significant</v>
      </c>
    </row>
    <row r="44" spans="5:32" ht="15.75" x14ac:dyDescent="0.25">
      <c r="E44" s="354" t="s">
        <v>186</v>
      </c>
      <c r="F44" s="355"/>
      <c r="G44" s="355"/>
      <c r="H44" s="355"/>
      <c r="I44" s="117">
        <v>0.17611560847550009</v>
      </c>
      <c r="J44" s="153">
        <v>0.30431441472937398</v>
      </c>
      <c r="S44" s="198" t="s">
        <v>152</v>
      </c>
      <c r="T44" s="304">
        <v>9.3457040720750124E-3</v>
      </c>
      <c r="U44" s="298">
        <v>2.1427850268246207</v>
      </c>
      <c r="V44" s="304">
        <v>0.5209640852177968</v>
      </c>
      <c r="W44" s="298">
        <v>-5.931617801651603</v>
      </c>
      <c r="X44" s="298">
        <v>-7.1957036417850812E-2</v>
      </c>
      <c r="Y44" s="298">
        <v>-1.6609772988751053</v>
      </c>
      <c r="Z44" s="298">
        <v>0.39781346449055305</v>
      </c>
      <c r="AB44" s="233" t="str">
        <f t="shared" si="4"/>
        <v>Significant</v>
      </c>
      <c r="AC44" s="233" t="str">
        <f t="shared" si="5"/>
        <v>Significant</v>
      </c>
      <c r="AD44" s="233" t="str">
        <f t="shared" si="6"/>
        <v>not significant</v>
      </c>
    </row>
    <row r="45" spans="5:32" ht="15.75" x14ac:dyDescent="0.25">
      <c r="E45" s="356" t="s">
        <v>185</v>
      </c>
      <c r="F45" s="357"/>
      <c r="G45" s="357"/>
      <c r="H45" s="357"/>
      <c r="I45" s="118">
        <v>6.8667436233751017E-2</v>
      </c>
      <c r="J45" s="154">
        <v>0.17909399855050412</v>
      </c>
      <c r="S45" s="197" t="s">
        <v>153</v>
      </c>
      <c r="T45" s="297">
        <v>7.254587043529089E-3</v>
      </c>
      <c r="U45" s="297">
        <v>1.5958869302088641</v>
      </c>
      <c r="V45" s="301">
        <v>0.61289335834867864</v>
      </c>
      <c r="W45" s="297">
        <v>-4.5989485582422338</v>
      </c>
      <c r="X45" s="297">
        <v>-8.0144321469683338E-2</v>
      </c>
      <c r="Y45" s="297">
        <v>-1.7749496136366332</v>
      </c>
      <c r="Z45" s="297">
        <v>0.45957437188622469</v>
      </c>
      <c r="AB45" s="233" t="str">
        <f t="shared" si="4"/>
        <v>not significant</v>
      </c>
      <c r="AC45" s="233" t="str">
        <f t="shared" si="5"/>
        <v>Significant</v>
      </c>
      <c r="AD45" s="233" t="str">
        <f t="shared" si="6"/>
        <v>not significant</v>
      </c>
    </row>
    <row r="46" spans="5:32" ht="15.75" x14ac:dyDescent="0.25">
      <c r="E46" s="354" t="s">
        <v>180</v>
      </c>
      <c r="F46" s="355"/>
      <c r="G46" s="355"/>
      <c r="H46" s="355"/>
      <c r="I46" s="117">
        <v>7.3190567460649558E-2</v>
      </c>
      <c r="J46" s="153">
        <v>0.17242532069554015</v>
      </c>
      <c r="S46" s="198" t="s">
        <v>154</v>
      </c>
      <c r="T46" s="304">
        <v>1.0375185684174032E-2</v>
      </c>
      <c r="U46" s="298">
        <v>2.7431960505574065</v>
      </c>
      <c r="V46" s="304">
        <v>0.49054140416655445</v>
      </c>
      <c r="W46" s="298">
        <v>-7.5362853515901067</v>
      </c>
      <c r="X46" s="298">
        <v>-6.8901872909736317E-2</v>
      </c>
      <c r="Y46" s="298">
        <v>-1.913852061189329</v>
      </c>
      <c r="Z46" s="298">
        <v>0.48418783269197785</v>
      </c>
      <c r="AB46" s="233" t="str">
        <f t="shared" si="4"/>
        <v>Significant</v>
      </c>
      <c r="AC46" s="233" t="str">
        <f t="shared" si="5"/>
        <v>Significant</v>
      </c>
      <c r="AD46" s="233" t="str">
        <f t="shared" si="6"/>
        <v>not significant</v>
      </c>
    </row>
    <row r="47" spans="5:32" ht="16.5" thickBot="1" x14ac:dyDescent="0.3">
      <c r="E47" s="358" t="s">
        <v>273</v>
      </c>
      <c r="F47" s="359"/>
      <c r="G47" s="359"/>
      <c r="H47" s="359"/>
      <c r="I47" s="155">
        <v>7.5792216132908832E-2</v>
      </c>
      <c r="J47" s="156">
        <v>0.16150289621692118</v>
      </c>
      <c r="S47" s="197" t="s">
        <v>155</v>
      </c>
      <c r="T47" s="301">
        <v>8.3624162336762009E-3</v>
      </c>
      <c r="U47" s="297">
        <v>2.3322774406273967</v>
      </c>
      <c r="V47" s="301">
        <v>0.50433857612070587</v>
      </c>
      <c r="W47" s="297">
        <v>-7.4657261959701993</v>
      </c>
      <c r="X47" s="301">
        <v>-7.0272411603233415E-2</v>
      </c>
      <c r="Y47" s="297">
        <v>-1.9731365411571529</v>
      </c>
      <c r="Z47" s="297">
        <v>0.48162358406656353</v>
      </c>
      <c r="AB47" s="233" t="str">
        <f t="shared" si="4"/>
        <v>Significant</v>
      </c>
      <c r="AC47" s="233" t="str">
        <f t="shared" si="5"/>
        <v>Significant</v>
      </c>
      <c r="AD47" s="233" t="str">
        <f>IF(ABS(Y47)&gt;1.96,"Significant","not significant")</f>
        <v>Significant</v>
      </c>
    </row>
    <row r="48" spans="5:32" ht="15.75" x14ac:dyDescent="0.25">
      <c r="I48" s="44"/>
      <c r="S48" s="198" t="s">
        <v>156</v>
      </c>
      <c r="T48" s="298">
        <v>8.3347669516436965E-3</v>
      </c>
      <c r="U48" s="298">
        <v>1.5694017263115019</v>
      </c>
      <c r="V48" s="304">
        <v>0.64401919604582913</v>
      </c>
      <c r="W48" s="298">
        <v>-6.8403893545785879</v>
      </c>
      <c r="X48" s="298">
        <v>-7.1470804830694762E-2</v>
      </c>
      <c r="Y48" s="298">
        <v>-1.5074013641988895</v>
      </c>
      <c r="Z48" s="298">
        <v>0.4932372247488655</v>
      </c>
      <c r="AB48" s="233" t="str">
        <f t="shared" ref="AB48:AB52" si="7">IF(ABS(U48)&gt;1.96,"Significant","not significant")</f>
        <v>not significant</v>
      </c>
      <c r="AC48" s="233" t="str">
        <f t="shared" si="5"/>
        <v>Significant</v>
      </c>
      <c r="AD48" s="233" t="str">
        <f>IF(ABS(Y48)&gt;1.96,"Significant","not significant")</f>
        <v>not significant</v>
      </c>
    </row>
    <row r="49" spans="5:32" ht="15.75" x14ac:dyDescent="0.25">
      <c r="I49" s="213"/>
      <c r="S49" s="197" t="s">
        <v>157</v>
      </c>
      <c r="T49" s="297">
        <v>7.6540477495322667E-3</v>
      </c>
      <c r="U49" s="297">
        <v>1.5694017263115019</v>
      </c>
      <c r="V49" s="301">
        <v>0.64401919604582913</v>
      </c>
      <c r="W49" s="297">
        <v>-6.8403893545785879</v>
      </c>
      <c r="X49" s="297">
        <v>-7.1470804830694762E-2</v>
      </c>
      <c r="Y49" s="297">
        <v>-1.5074013641988895</v>
      </c>
      <c r="Z49" s="297">
        <v>0.71593306710212401</v>
      </c>
      <c r="AB49" s="233" t="str">
        <f t="shared" si="7"/>
        <v>not significant</v>
      </c>
      <c r="AC49" s="233" t="str">
        <f t="shared" si="5"/>
        <v>Significant</v>
      </c>
      <c r="AD49" s="233" t="str">
        <f>IF(ABS(Y49)&gt;1.96,"Significant","not significant")</f>
        <v>not significant</v>
      </c>
    </row>
    <row r="50" spans="5:32" ht="15.75" x14ac:dyDescent="0.25">
      <c r="S50" s="198" t="s">
        <v>158</v>
      </c>
      <c r="T50" s="298">
        <v>7.3698728660632831E-3</v>
      </c>
      <c r="U50" s="298">
        <v>1.9369895208416839</v>
      </c>
      <c r="V50" s="304">
        <v>0.53078650723201515</v>
      </c>
      <c r="W50" s="298">
        <v>-6.6600313632894039</v>
      </c>
      <c r="X50" s="298">
        <v>-6.1158646850631992E-2</v>
      </c>
      <c r="Y50" s="298">
        <v>-1.618262586706436</v>
      </c>
      <c r="Z50" s="298">
        <v>0.477276274721395</v>
      </c>
      <c r="AB50" s="233" t="str">
        <f t="shared" si="7"/>
        <v>not significant</v>
      </c>
      <c r="AC50" s="233" t="str">
        <f t="shared" si="5"/>
        <v>Significant</v>
      </c>
      <c r="AD50" s="233" t="str">
        <f>IF(ABS(Y50)&gt;1.96,"Significant","not significant")</f>
        <v>not significant</v>
      </c>
    </row>
    <row r="51" spans="5:32" ht="15.75" customHeight="1" x14ac:dyDescent="0.25">
      <c r="S51" s="197" t="s">
        <v>159</v>
      </c>
      <c r="T51" s="297">
        <v>6.3035173112790137E-3</v>
      </c>
      <c r="U51" s="297">
        <v>1.4359551837183506</v>
      </c>
      <c r="V51" s="301">
        <v>0.52399133949797627</v>
      </c>
      <c r="W51" s="297">
        <v>-5.8561379317435831</v>
      </c>
      <c r="X51" s="297">
        <v>-5.3998972772513892E-2</v>
      </c>
      <c r="Y51" s="297">
        <v>-1.2384180827572568</v>
      </c>
      <c r="Z51" s="297">
        <v>0.39779576710976561</v>
      </c>
      <c r="AB51" s="233" t="str">
        <f t="shared" si="7"/>
        <v>not significant</v>
      </c>
      <c r="AC51" s="233" t="str">
        <f t="shared" si="5"/>
        <v>Significant</v>
      </c>
      <c r="AD51" s="233" t="str">
        <f>IF(ABS(Y51)&gt;1.96,"Significant","not significant")</f>
        <v>not significant</v>
      </c>
    </row>
    <row r="52" spans="5:32" ht="16.5" thickBot="1" x14ac:dyDescent="0.3">
      <c r="I52" s="25"/>
      <c r="J52" s="25"/>
      <c r="K52" s="25"/>
      <c r="L52" s="25"/>
      <c r="S52" s="205" t="s">
        <v>160</v>
      </c>
      <c r="T52" s="299">
        <v>8.5479361745477618E-4</v>
      </c>
      <c r="U52" s="299">
        <v>0.33796142058615897</v>
      </c>
      <c r="V52" s="309">
        <v>0.86641429906900325</v>
      </c>
      <c r="W52" s="299">
        <v>-2.7450010934931548</v>
      </c>
      <c r="X52" s="299">
        <v>-3.7863684638130235E-4</v>
      </c>
      <c r="Y52" s="299">
        <v>-1.5072816417854521E-2</v>
      </c>
      <c r="Z52" s="299">
        <v>0.84736352278049032</v>
      </c>
      <c r="AB52" s="233" t="str">
        <f t="shared" si="7"/>
        <v>not significant</v>
      </c>
      <c r="AC52" s="233" t="str">
        <f t="shared" si="5"/>
        <v>Significant</v>
      </c>
      <c r="AD52" s="233" t="str">
        <f t="shared" si="6"/>
        <v>not significant</v>
      </c>
    </row>
    <row r="53" spans="5:32" ht="15" hidden="1" customHeight="1" x14ac:dyDescent="0.25">
      <c r="I53" s="25"/>
      <c r="J53" s="25"/>
      <c r="K53" s="25"/>
      <c r="L53" s="25"/>
      <c r="S53" s="212" t="s">
        <v>178</v>
      </c>
      <c r="T53"/>
      <c r="U53"/>
      <c r="V53"/>
      <c r="W53"/>
      <c r="X53"/>
      <c r="Y53"/>
      <c r="Z53"/>
      <c r="AD53" s="233"/>
      <c r="AE53" s="233"/>
      <c r="AF53" s="233"/>
    </row>
    <row r="54" spans="5:32" x14ac:dyDescent="0.25">
      <c r="E54" s="214"/>
      <c r="F54" s="214"/>
      <c r="G54" s="214"/>
      <c r="H54" s="214"/>
      <c r="I54" s="25"/>
      <c r="J54" s="25"/>
      <c r="K54" s="25"/>
      <c r="L54" s="25"/>
      <c r="S54"/>
      <c r="T54"/>
      <c r="U54"/>
      <c r="V54" s="44"/>
      <c r="W54"/>
      <c r="X54" s="44"/>
      <c r="Y54"/>
      <c r="Z54"/>
      <c r="AD54" s="233"/>
      <c r="AE54" s="233"/>
      <c r="AF54" s="233"/>
    </row>
    <row r="55" spans="5:32" ht="15.75" x14ac:dyDescent="0.25">
      <c r="E55" s="25"/>
      <c r="I55" s="25"/>
      <c r="J55" s="25"/>
      <c r="K55" s="25"/>
      <c r="L55" s="25"/>
      <c r="R55" t="s">
        <v>269</v>
      </c>
      <c r="S55" s="332" t="s">
        <v>271</v>
      </c>
      <c r="T55" s="333"/>
      <c r="U55" s="333"/>
      <c r="V55" s="333"/>
      <c r="W55" s="333"/>
      <c r="X55" s="333"/>
      <c r="Y55" s="333"/>
      <c r="Z55" s="333"/>
      <c r="AA55" s="296"/>
      <c r="AB55" s="296"/>
      <c r="AD55" s="233"/>
      <c r="AE55" s="233"/>
      <c r="AF55" s="233"/>
    </row>
    <row r="56" spans="5:32" ht="32.25" thickBot="1" x14ac:dyDescent="0.3">
      <c r="E56" s="25"/>
      <c r="I56" s="25"/>
      <c r="J56" s="25"/>
      <c r="K56" s="25"/>
      <c r="L56" s="25"/>
      <c r="S56" s="210"/>
      <c r="T56" s="85" t="s">
        <v>145</v>
      </c>
      <c r="U56" s="209" t="s">
        <v>261</v>
      </c>
      <c r="V56" s="85" t="s">
        <v>262</v>
      </c>
      <c r="W56" s="85" t="s">
        <v>261</v>
      </c>
      <c r="X56" s="85" t="s">
        <v>263</v>
      </c>
      <c r="Y56" s="85" t="s">
        <v>261</v>
      </c>
      <c r="Z56" s="211" t="s">
        <v>37</v>
      </c>
      <c r="AB56" s="85" t="s">
        <v>145</v>
      </c>
      <c r="AC56" s="85" t="s">
        <v>262</v>
      </c>
      <c r="AD56" s="85" t="s">
        <v>263</v>
      </c>
    </row>
    <row r="57" spans="5:32" ht="15.75" x14ac:dyDescent="0.25">
      <c r="E57" s="343" t="s">
        <v>175</v>
      </c>
      <c r="F57" s="344"/>
      <c r="G57" s="344"/>
      <c r="H57" s="344"/>
      <c r="I57" s="344"/>
      <c r="J57" s="344"/>
      <c r="K57" s="344"/>
      <c r="L57" s="345"/>
      <c r="S57" s="197" t="s">
        <v>149</v>
      </c>
      <c r="T57" s="297">
        <v>2.9801531073853516E-3</v>
      </c>
      <c r="U57" s="297">
        <v>0.79622115445324915</v>
      </c>
      <c r="V57" s="301">
        <v>0.47458613444174197</v>
      </c>
      <c r="W57" s="297">
        <v>-6.8489499623234007</v>
      </c>
      <c r="X57" s="297">
        <v>-6.4318063920828339E-2</v>
      </c>
      <c r="Y57" s="297">
        <v>-1.854658793412773</v>
      </c>
      <c r="Z57" s="297">
        <v>0.39084862704671314</v>
      </c>
      <c r="AB57" s="233" t="str">
        <f>IF(ABS(U57)&gt;1.96,"Significant","not significant")</f>
        <v>not significant</v>
      </c>
      <c r="AC57" s="233" t="str">
        <f t="shared" ref="AC57:AC68" si="8">IF(ABS(W57)&gt;1.96,"Significant","not significant")</f>
        <v>Significant</v>
      </c>
      <c r="AD57" s="233" t="str">
        <f t="shared" ref="AD57:AD66" si="9">IF(ABS(Y57)&gt;1.96,"Significant","not significant")</f>
        <v>not significant</v>
      </c>
    </row>
    <row r="58" spans="5:32" ht="15.75" x14ac:dyDescent="0.25">
      <c r="E58" s="341"/>
      <c r="F58" s="342"/>
      <c r="G58" s="342"/>
      <c r="H58" s="342"/>
      <c r="I58" s="209" t="s">
        <v>268</v>
      </c>
      <c r="J58" s="215" t="s">
        <v>170</v>
      </c>
      <c r="K58" s="215" t="s">
        <v>176</v>
      </c>
      <c r="L58" s="217" t="s">
        <v>177</v>
      </c>
      <c r="S58" s="198" t="s">
        <v>150</v>
      </c>
      <c r="T58" s="298">
        <v>9.5046385104493383E-3</v>
      </c>
      <c r="U58" s="298">
        <v>1.5493087544754547</v>
      </c>
      <c r="V58" s="304">
        <v>0.54062381025349482</v>
      </c>
      <c r="W58" s="298">
        <v>-6.644484086693728</v>
      </c>
      <c r="X58" s="298">
        <v>8.2275094564269777E-2</v>
      </c>
      <c r="Y58" s="298">
        <v>1.5499954225667834</v>
      </c>
      <c r="Z58" s="298">
        <v>0.58415046161790352</v>
      </c>
      <c r="AB58" s="233" t="str">
        <f>IF(ABS(U58)&gt;1.96,"Significant","not significant")</f>
        <v>not significant</v>
      </c>
      <c r="AC58" s="233" t="str">
        <f t="shared" si="8"/>
        <v>Significant</v>
      </c>
      <c r="AD58" s="233" t="str">
        <f t="shared" si="9"/>
        <v>not significant</v>
      </c>
    </row>
    <row r="59" spans="5:32" ht="15.75" x14ac:dyDescent="0.25">
      <c r="E59" s="335" t="s">
        <v>62</v>
      </c>
      <c r="F59" s="336"/>
      <c r="G59" s="336"/>
      <c r="H59" s="336"/>
      <c r="I59" s="223">
        <v>9.0889461310260294E-2</v>
      </c>
      <c r="J59" s="226">
        <v>0.11773979519266313</v>
      </c>
      <c r="K59" s="219">
        <v>1.5075036020406772E-2</v>
      </c>
      <c r="L59" s="220">
        <v>6.0291372562709018</v>
      </c>
      <c r="S59" s="197" t="s">
        <v>151</v>
      </c>
      <c r="T59" s="297">
        <v>2.0941296345631762E-4</v>
      </c>
      <c r="U59" s="297">
        <v>5.2989259347240136E-2</v>
      </c>
      <c r="V59" s="301">
        <v>0.51059802237807284</v>
      </c>
      <c r="W59" s="297">
        <v>-6.0419528965997102</v>
      </c>
      <c r="X59" s="297">
        <v>-4.9167340881088139E-4</v>
      </c>
      <c r="Y59" s="297">
        <v>-1.3427554766911369E-2</v>
      </c>
      <c r="Z59" s="297">
        <v>0.46145797922242698</v>
      </c>
      <c r="AB59" s="233" t="str">
        <f>IF(ABS(U59)&gt;1.96,"Significant","not significant")</f>
        <v>not significant</v>
      </c>
      <c r="AC59" s="233" t="str">
        <f t="shared" si="8"/>
        <v>Significant</v>
      </c>
      <c r="AD59" s="233" t="str">
        <f t="shared" si="9"/>
        <v>not significant</v>
      </c>
    </row>
    <row r="60" spans="5:32" ht="15.75" x14ac:dyDescent="0.25">
      <c r="E60" s="337" t="s">
        <v>63</v>
      </c>
      <c r="F60" s="338"/>
      <c r="G60" s="338"/>
      <c r="H60" s="338"/>
      <c r="I60" s="224">
        <v>0.16067625717376552</v>
      </c>
      <c r="J60" s="227">
        <v>0.23292503823327207</v>
      </c>
      <c r="K60" s="215">
        <v>2.9822995153638659E-2</v>
      </c>
      <c r="L60" s="217">
        <v>5.38766332308382</v>
      </c>
      <c r="S60" s="198" t="s">
        <v>152</v>
      </c>
      <c r="T60" s="298">
        <v>3.0422708856225984E-3</v>
      </c>
      <c r="U60" s="298">
        <v>0.69082642968296193</v>
      </c>
      <c r="V60" s="304">
        <v>0.58044361535113387</v>
      </c>
      <c r="W60" s="298">
        <v>-4.6482419540778723</v>
      </c>
      <c r="X60" s="304">
        <v>-8.0928873517486261E-2</v>
      </c>
      <c r="Y60" s="298">
        <v>-1.9834007967635738</v>
      </c>
      <c r="Z60" s="298">
        <v>0.40923837677155245</v>
      </c>
      <c r="AB60" s="233" t="str">
        <f>IF(ABS(U60)&gt;1.96,"Significant","not significant")</f>
        <v>not significant</v>
      </c>
      <c r="AC60" s="233" t="str">
        <f t="shared" si="8"/>
        <v>Significant</v>
      </c>
      <c r="AD60" s="233" t="str">
        <f>IF(ABS(Y60)&gt;1.96,"Significant","not significant")</f>
        <v>Significant</v>
      </c>
    </row>
    <row r="61" spans="5:32" ht="15.75" x14ac:dyDescent="0.25">
      <c r="E61" s="335" t="s">
        <v>56</v>
      </c>
      <c r="F61" s="336"/>
      <c r="G61" s="336"/>
      <c r="H61" s="336"/>
      <c r="I61" s="226">
        <v>2.9018264142351452E-2</v>
      </c>
      <c r="J61" s="226">
        <v>0.13221689091027541</v>
      </c>
      <c r="K61" s="219">
        <v>1.6928638186579737E-2</v>
      </c>
      <c r="L61" s="220">
        <v>1.7141523034827353</v>
      </c>
      <c r="S61" s="197" t="s">
        <v>153</v>
      </c>
      <c r="T61" s="297">
        <v>2.9351781640763108E-3</v>
      </c>
      <c r="U61" s="297">
        <v>0.61926230436282015</v>
      </c>
      <c r="V61" s="301">
        <v>0.61113845320654991</v>
      </c>
      <c r="W61" s="297">
        <v>-4.0027872208564848</v>
      </c>
      <c r="X61" s="297">
        <v>-2.957598291221351E-2</v>
      </c>
      <c r="Y61" s="297">
        <v>-0.67346539975056929</v>
      </c>
      <c r="Z61" s="297">
        <v>0.43464058096568581</v>
      </c>
      <c r="AB61" s="233" t="str">
        <f t="shared" ref="AB61:AB68" si="10">IF(ABS(U61)&gt;1.96,"Significant","not significant")</f>
        <v>not significant</v>
      </c>
      <c r="AC61" s="233" t="str">
        <f t="shared" si="8"/>
        <v>Significant</v>
      </c>
      <c r="AD61" s="233" t="str">
        <f t="shared" si="9"/>
        <v>not significant</v>
      </c>
    </row>
    <row r="62" spans="5:32" ht="15.75" x14ac:dyDescent="0.25">
      <c r="E62" s="337" t="s">
        <v>57</v>
      </c>
      <c r="F62" s="338"/>
      <c r="G62" s="338"/>
      <c r="H62" s="338"/>
      <c r="I62" s="224">
        <v>0.10501245327851297</v>
      </c>
      <c r="J62" s="227">
        <v>0.14067075685678701</v>
      </c>
      <c r="K62" s="215">
        <v>1.8011044805742043E-2</v>
      </c>
      <c r="L62" s="217">
        <v>5.8304476176215099</v>
      </c>
      <c r="S62" s="198" t="s">
        <v>154</v>
      </c>
      <c r="T62" s="298">
        <v>3.7279812799333291E-3</v>
      </c>
      <c r="U62" s="298">
        <v>0.96927129543318402</v>
      </c>
      <c r="V62" s="304">
        <v>0.55180511084171624</v>
      </c>
      <c r="W62" s="298">
        <v>-5.899794410405387</v>
      </c>
      <c r="X62" s="304">
        <v>-7.8553276775545355E-2</v>
      </c>
      <c r="Y62" s="298">
        <v>-2.313124599140763</v>
      </c>
      <c r="Z62" s="298">
        <v>0.4993671877665673</v>
      </c>
      <c r="AB62" s="233" t="str">
        <f t="shared" si="10"/>
        <v>not significant</v>
      </c>
      <c r="AC62" s="233" t="str">
        <f t="shared" si="8"/>
        <v>Significant</v>
      </c>
      <c r="AD62" s="233" t="str">
        <f>IF(ABS(Y62)&gt;1.96,"Significant","not significant")</f>
        <v>Significant</v>
      </c>
    </row>
    <row r="63" spans="5:32" ht="15.75" x14ac:dyDescent="0.25">
      <c r="E63" s="335" t="s">
        <v>64</v>
      </c>
      <c r="F63" s="336"/>
      <c r="G63" s="336"/>
      <c r="H63" s="336"/>
      <c r="I63" s="223">
        <v>8.0787174253025187E-2</v>
      </c>
      <c r="J63" s="226">
        <v>0.15476705983935227</v>
      </c>
      <c r="K63" s="219">
        <v>1.9815891458218472E-2</v>
      </c>
      <c r="L63" s="220">
        <v>4.0768882098170449</v>
      </c>
      <c r="S63" s="197" t="s">
        <v>155</v>
      </c>
      <c r="T63" s="297">
        <v>2.8503629116400234E-3</v>
      </c>
      <c r="U63" s="297">
        <v>0.77811194469114653</v>
      </c>
      <c r="V63" s="301">
        <v>0.54621810609551891</v>
      </c>
      <c r="W63" s="297">
        <v>-6.0438881103297586</v>
      </c>
      <c r="X63" s="297">
        <v>-6.4600195332422464E-2</v>
      </c>
      <c r="Y63" s="297">
        <v>-1.9033194241019911</v>
      </c>
      <c r="Z63" s="297">
        <v>0.47934690503354072</v>
      </c>
      <c r="AB63" s="233" t="str">
        <f t="shared" si="10"/>
        <v>not significant</v>
      </c>
      <c r="AC63" s="233" t="str">
        <f t="shared" si="8"/>
        <v>Significant</v>
      </c>
      <c r="AD63" s="233" t="str">
        <f t="shared" si="9"/>
        <v>not significant</v>
      </c>
    </row>
    <row r="64" spans="5:32" ht="15.75" x14ac:dyDescent="0.25">
      <c r="E64" s="337" t="s">
        <v>60</v>
      </c>
      <c r="F64" s="338"/>
      <c r="G64" s="338"/>
      <c r="H64" s="338"/>
      <c r="I64" s="224">
        <v>0.11909227059642896</v>
      </c>
      <c r="J64" s="227">
        <v>0.12480224457631356</v>
      </c>
      <c r="K64" s="215">
        <v>1.6828331225690898E-2</v>
      </c>
      <c r="L64" s="217">
        <v>7.0768912852521746</v>
      </c>
      <c r="S64" s="198" t="s">
        <v>156</v>
      </c>
      <c r="T64" s="298">
        <v>3.4987595213187062E-3</v>
      </c>
      <c r="U64" s="298">
        <v>0.98124083528376438</v>
      </c>
      <c r="V64" s="304">
        <v>0.14138925541447211</v>
      </c>
      <c r="W64" s="298">
        <v>-16.309595455596487</v>
      </c>
      <c r="X64" s="298">
        <v>2.5361996318187904E-2</v>
      </c>
      <c r="Y64" s="298">
        <v>0.62747950637630634</v>
      </c>
      <c r="Z64" s="298">
        <v>0.48719305561228093</v>
      </c>
      <c r="AB64" s="233" t="str">
        <f t="shared" si="10"/>
        <v>not significant</v>
      </c>
      <c r="AC64" s="233" t="str">
        <f t="shared" si="8"/>
        <v>Significant</v>
      </c>
      <c r="AD64" s="233" t="str">
        <f t="shared" si="9"/>
        <v>not significant</v>
      </c>
    </row>
    <row r="65" spans="5:41" ht="15.75" x14ac:dyDescent="0.25">
      <c r="E65" s="335" t="s">
        <v>59</v>
      </c>
      <c r="F65" s="336"/>
      <c r="G65" s="336"/>
      <c r="H65" s="336"/>
      <c r="I65" s="223">
        <v>9.3152192480589591E-2</v>
      </c>
      <c r="J65" s="226">
        <v>0.12464213343013984</v>
      </c>
      <c r="K65" s="219">
        <v>1.5958789872574815E-2</v>
      </c>
      <c r="L65" s="220">
        <v>5.8370461184323039</v>
      </c>
      <c r="S65" s="197" t="s">
        <v>157</v>
      </c>
      <c r="T65" s="297">
        <v>3.6181513125403304E-3</v>
      </c>
      <c r="U65" s="297">
        <v>0.71737798934324792</v>
      </c>
      <c r="V65" s="301">
        <v>0.6478606546555884</v>
      </c>
      <c r="W65" s="297">
        <v>-6.1953563027928933</v>
      </c>
      <c r="X65" s="297">
        <v>-2.9551235071296388E-2</v>
      </c>
      <c r="Y65" s="297">
        <v>-0.67716829056528538</v>
      </c>
      <c r="Z65" s="297">
        <v>0.70711976780509223</v>
      </c>
      <c r="AB65" s="233" t="str">
        <f t="shared" si="10"/>
        <v>not significant</v>
      </c>
      <c r="AC65" s="233" t="str">
        <f t="shared" si="8"/>
        <v>Significant</v>
      </c>
      <c r="AD65" s="233" t="str">
        <f t="shared" si="9"/>
        <v>not significant</v>
      </c>
    </row>
    <row r="66" spans="5:41" ht="15.75" x14ac:dyDescent="0.25">
      <c r="E66" s="337" t="s">
        <v>165</v>
      </c>
      <c r="F66" s="338"/>
      <c r="G66" s="338"/>
      <c r="H66" s="338"/>
      <c r="I66" s="224">
        <v>9.549376227442169E-2</v>
      </c>
      <c r="J66" s="227">
        <v>0.12224822326036686</v>
      </c>
      <c r="K66" s="215">
        <v>1.5652281083597452E-2</v>
      </c>
      <c r="L66" s="217">
        <v>6.1009485942910127</v>
      </c>
      <c r="S66" s="198" t="s">
        <v>158</v>
      </c>
      <c r="T66" s="298">
        <v>2.2753459032784961E-3</v>
      </c>
      <c r="U66" s="298">
        <v>0.58887952650801401</v>
      </c>
      <c r="V66" s="304">
        <v>0.57472003842496511</v>
      </c>
      <c r="W66" s="298">
        <v>-5.3700864314060315</v>
      </c>
      <c r="X66" s="298">
        <v>-6.2888425127463468E-2</v>
      </c>
      <c r="Y66" s="298">
        <v>-1.7566517433814064</v>
      </c>
      <c r="Z66" s="298">
        <v>0.4812729289971473</v>
      </c>
      <c r="AB66" s="233" t="str">
        <f t="shared" si="10"/>
        <v>not significant</v>
      </c>
      <c r="AC66" s="233" t="str">
        <f t="shared" si="8"/>
        <v>Significant</v>
      </c>
      <c r="AD66" s="233" t="str">
        <f t="shared" si="9"/>
        <v>not significant</v>
      </c>
    </row>
    <row r="67" spans="5:41" ht="15.75" x14ac:dyDescent="0.25">
      <c r="E67" s="335" t="s">
        <v>58</v>
      </c>
      <c r="F67" s="336"/>
      <c r="G67" s="336"/>
      <c r="H67" s="336"/>
      <c r="I67" s="223">
        <v>0.16047185640653316</v>
      </c>
      <c r="J67" s="226">
        <v>0.22818143441033337</v>
      </c>
      <c r="K67" s="219">
        <v>2.9215638920511829E-2</v>
      </c>
      <c r="L67" s="220">
        <v>5.4926697596152332</v>
      </c>
      <c r="S67" s="197" t="s">
        <v>159</v>
      </c>
      <c r="T67" s="297">
        <v>6.9635926186955655E-4</v>
      </c>
      <c r="U67" s="297">
        <v>0.15868371936176945</v>
      </c>
      <c r="V67" s="301">
        <v>0.59070101530316144</v>
      </c>
      <c r="W67" s="297">
        <v>-4.5505826952087736</v>
      </c>
      <c r="X67" s="301">
        <v>-8.0390536705898075E-2</v>
      </c>
      <c r="Y67" s="297">
        <v>-1.9771511331241942</v>
      </c>
      <c r="Z67" s="297">
        <v>0.42090228582139999</v>
      </c>
      <c r="AB67" s="233" t="str">
        <f t="shared" si="10"/>
        <v>not significant</v>
      </c>
      <c r="AC67" s="233" t="str">
        <f t="shared" si="8"/>
        <v>Significant</v>
      </c>
      <c r="AD67" s="233" t="str">
        <f>IF(ABS(Y67)&gt;1.96,"Significant","not significant")</f>
        <v>Significant</v>
      </c>
    </row>
    <row r="68" spans="5:41" ht="16.5" thickBot="1" x14ac:dyDescent="0.3">
      <c r="E68" s="337" t="s">
        <v>61</v>
      </c>
      <c r="F68" s="338"/>
      <c r="G68" s="338"/>
      <c r="H68" s="338"/>
      <c r="I68" s="224">
        <v>8.690111064940316E-2</v>
      </c>
      <c r="J68" s="227">
        <v>0.13171418263744261</v>
      </c>
      <c r="K68" s="215">
        <v>1.6864272987809771E-2</v>
      </c>
      <c r="L68" s="217">
        <v>5.1529710597200991</v>
      </c>
      <c r="S68" s="205" t="s">
        <v>160</v>
      </c>
      <c r="T68" s="299">
        <v>-1.5028700251681158E-3</v>
      </c>
      <c r="U68" s="299">
        <v>-0.5897696280482253</v>
      </c>
      <c r="V68" s="299">
        <v>0.9366362401828926</v>
      </c>
      <c r="W68" s="299">
        <v>-1.1037436196778134</v>
      </c>
      <c r="X68" s="309">
        <v>-5.0647838568335289E-2</v>
      </c>
      <c r="Y68" s="299">
        <v>-2.0281516402448143</v>
      </c>
      <c r="Z68" s="299">
        <v>0.85747116583695782</v>
      </c>
      <c r="AB68" s="233" t="str">
        <f t="shared" si="10"/>
        <v>not significant</v>
      </c>
      <c r="AC68" s="233" t="str">
        <f t="shared" si="8"/>
        <v>not significant</v>
      </c>
      <c r="AD68" s="233" t="str">
        <f>IF(ABS(Y68)&gt;1.96,"Significant","not significant")</f>
        <v>Significant</v>
      </c>
    </row>
    <row r="69" spans="5:41" ht="15" hidden="1" customHeight="1" x14ac:dyDescent="0.25">
      <c r="E69" s="218" t="s">
        <v>65</v>
      </c>
      <c r="F69" s="216"/>
      <c r="G69" s="216"/>
      <c r="H69" s="216"/>
      <c r="I69" s="215">
        <v>7.7132223330638322E-2</v>
      </c>
      <c r="J69" s="227">
        <v>0.1415813615569057</v>
      </c>
      <c r="K69" s="215">
        <v>1.8127635790397469E-2</v>
      </c>
      <c r="L69" s="217">
        <v>4.2549521748167862</v>
      </c>
      <c r="S69" s="212" t="s">
        <v>178</v>
      </c>
      <c r="T69"/>
      <c r="U69"/>
      <c r="V69"/>
      <c r="W69"/>
      <c r="X69"/>
      <c r="Y69"/>
      <c r="Z69"/>
      <c r="AF69" s="175">
        <v>-2.0281516402448143</v>
      </c>
    </row>
    <row r="70" spans="5:41" ht="15.75" thickBot="1" x14ac:dyDescent="0.3">
      <c r="E70" s="339" t="s">
        <v>66</v>
      </c>
      <c r="F70" s="340"/>
      <c r="G70" s="340"/>
      <c r="H70" s="340"/>
      <c r="I70" s="225">
        <v>5.8575330887007171E-2</v>
      </c>
      <c r="J70" s="228">
        <v>0.16204352004357869</v>
      </c>
      <c r="K70" s="221">
        <v>2.0747546719723505E-2</v>
      </c>
      <c r="L70" s="222">
        <v>2.8232413055044701</v>
      </c>
      <c r="S70"/>
      <c r="T70"/>
      <c r="U70"/>
      <c r="V70"/>
      <c r="W70"/>
      <c r="X70"/>
      <c r="Y70"/>
      <c r="Z70"/>
    </row>
    <row r="71" spans="5:41" x14ac:dyDescent="0.2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25"/>
    </row>
    <row r="72" spans="5:41" x14ac:dyDescent="0.25">
      <c r="J72" s="9"/>
      <c r="K72" s="9"/>
      <c r="L72" s="9"/>
      <c r="M72" s="9"/>
      <c r="N72" s="9"/>
      <c r="O72" s="9"/>
      <c r="P72" s="9"/>
      <c r="Q72" s="9"/>
      <c r="R72" s="9"/>
      <c r="S72"/>
      <c r="T72"/>
      <c r="U72"/>
      <c r="V72"/>
      <c r="W72"/>
      <c r="X72"/>
      <c r="Y72"/>
      <c r="Z72"/>
    </row>
    <row r="73" spans="5:41" x14ac:dyDescent="0.25">
      <c r="J73" s="9"/>
      <c r="K73" s="9"/>
      <c r="L73" s="9"/>
      <c r="M73" s="9"/>
      <c r="N73" s="9"/>
      <c r="O73" s="9"/>
      <c r="P73" s="9"/>
      <c r="Q73" s="9"/>
      <c r="R73" s="9"/>
      <c r="S73"/>
      <c r="T73"/>
      <c r="U73"/>
      <c r="V73"/>
      <c r="W73"/>
      <c r="X73"/>
      <c r="Y73"/>
      <c r="Z73"/>
    </row>
    <row r="74" spans="5:41" x14ac:dyDescent="0.25">
      <c r="J74" s="9"/>
      <c r="K74" s="9"/>
      <c r="L74" s="9"/>
      <c r="M74" s="9"/>
      <c r="N74" s="9"/>
      <c r="O74" s="9"/>
      <c r="P74" s="9"/>
      <c r="Q74" s="9"/>
      <c r="R74" s="9"/>
      <c r="S74"/>
      <c r="T74"/>
      <c r="U74"/>
      <c r="V74"/>
      <c r="W74"/>
      <c r="X74"/>
      <c r="Y74"/>
      <c r="Z74"/>
    </row>
    <row r="75" spans="5:41" x14ac:dyDescent="0.25">
      <c r="J75" s="9"/>
      <c r="K75" s="9"/>
      <c r="L75" s="9"/>
      <c r="M75" s="9"/>
      <c r="N75" s="9"/>
      <c r="O75" s="9"/>
      <c r="P75" s="9"/>
      <c r="Q75" s="9"/>
      <c r="R75" s="9"/>
      <c r="S75"/>
      <c r="T75"/>
      <c r="U75"/>
      <c r="V75"/>
      <c r="W75"/>
      <c r="X75"/>
      <c r="Y75"/>
      <c r="Z75"/>
    </row>
    <row r="76" spans="5:41" x14ac:dyDescent="0.25">
      <c r="S76"/>
      <c r="T76"/>
      <c r="U76"/>
      <c r="V76"/>
      <c r="W76"/>
      <c r="X76"/>
      <c r="Y76"/>
      <c r="Z76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5:41" x14ac:dyDescent="0.25">
      <c r="S77"/>
      <c r="T77"/>
      <c r="U77"/>
      <c r="V77"/>
      <c r="W77"/>
      <c r="X77"/>
      <c r="Y77"/>
      <c r="Z77"/>
      <c r="AD77" s="19"/>
    </row>
    <row r="78" spans="5:41" x14ac:dyDescent="0.25">
      <c r="S78"/>
      <c r="T78"/>
      <c r="U78"/>
      <c r="V78"/>
      <c r="W78"/>
      <c r="X78"/>
      <c r="Y78"/>
      <c r="Z78"/>
      <c r="AD78" s="19"/>
    </row>
    <row r="79" spans="5:41" x14ac:dyDescent="0.25">
      <c r="S79"/>
      <c r="T79"/>
      <c r="U79"/>
      <c r="V79"/>
      <c r="W79"/>
      <c r="X79"/>
      <c r="Y79"/>
      <c r="Z79"/>
      <c r="AD79" s="19"/>
    </row>
    <row r="80" spans="5:41" x14ac:dyDescent="0.25">
      <c r="S80" s="334"/>
      <c r="T80" s="334"/>
      <c r="U80" s="334"/>
      <c r="V80" s="334"/>
      <c r="W80" s="334"/>
      <c r="X80" s="334"/>
      <c r="Y80" s="334"/>
      <c r="Z80" s="334"/>
      <c r="AD80" s="19"/>
    </row>
    <row r="81" spans="19:30" x14ac:dyDescent="0.25">
      <c r="S81" s="25"/>
      <c r="T81" s="25"/>
      <c r="U81" s="25"/>
      <c r="V81" s="25"/>
      <c r="W81" s="25"/>
      <c r="X81" s="25"/>
      <c r="Y81" s="25"/>
      <c r="Z81" s="25"/>
      <c r="AD81" s="19"/>
    </row>
    <row r="82" spans="19:30" x14ac:dyDescent="0.25">
      <c r="S82" s="25"/>
      <c r="T82" s="25"/>
      <c r="U82" s="25"/>
      <c r="V82" s="25"/>
      <c r="W82" s="25"/>
      <c r="X82" s="25"/>
      <c r="Y82" s="25"/>
      <c r="Z82" s="25"/>
      <c r="AD82" s="19"/>
    </row>
    <row r="83" spans="19:30" x14ac:dyDescent="0.25">
      <c r="S83" s="25"/>
      <c r="T83" s="25"/>
      <c r="U83" s="25"/>
      <c r="V83" s="25"/>
      <c r="W83" s="25"/>
      <c r="X83" s="25"/>
      <c r="Y83" s="25"/>
      <c r="Z83" s="25"/>
      <c r="AD83" s="19"/>
    </row>
    <row r="84" spans="19:30" x14ac:dyDescent="0.25">
      <c r="S84" s="25"/>
      <c r="T84" s="25"/>
      <c r="U84" s="25"/>
      <c r="V84" s="25"/>
      <c r="W84" s="25"/>
      <c r="X84" s="25"/>
      <c r="Y84" s="25"/>
      <c r="Z84" s="25"/>
      <c r="AD84" s="19"/>
    </row>
    <row r="85" spans="19:30" x14ac:dyDescent="0.25">
      <c r="S85" s="25"/>
      <c r="T85" s="25"/>
      <c r="U85" s="25"/>
      <c r="V85" s="25"/>
      <c r="W85" s="25"/>
      <c r="X85" s="25"/>
      <c r="Y85" s="25"/>
      <c r="Z85" s="25"/>
      <c r="AD85" s="19"/>
    </row>
    <row r="86" spans="19:30" x14ac:dyDescent="0.25">
      <c r="S86" s="25"/>
      <c r="T86" s="25"/>
      <c r="U86" s="25"/>
      <c r="V86" s="25"/>
      <c r="W86" s="25"/>
      <c r="X86" s="25"/>
      <c r="Y86" s="25"/>
      <c r="Z86" s="25"/>
      <c r="AD86" s="19"/>
    </row>
    <row r="87" spans="19:30" x14ac:dyDescent="0.25">
      <c r="S87" s="25"/>
      <c r="T87" s="25"/>
      <c r="U87" s="25"/>
      <c r="V87" s="25"/>
      <c r="W87" s="25"/>
      <c r="X87" s="25"/>
      <c r="Y87" s="25"/>
      <c r="Z87" s="25"/>
      <c r="AD87" s="19"/>
    </row>
    <row r="88" spans="19:30" x14ac:dyDescent="0.25">
      <c r="S88" s="25"/>
      <c r="T88" s="25"/>
      <c r="U88" s="25"/>
      <c r="V88" s="25"/>
      <c r="W88" s="25"/>
      <c r="X88" s="25"/>
      <c r="Y88" s="25"/>
      <c r="Z88" s="25"/>
      <c r="AD88" s="19"/>
    </row>
    <row r="89" spans="19:30" x14ac:dyDescent="0.25">
      <c r="S89" s="25"/>
      <c r="T89" s="25"/>
      <c r="U89" s="25"/>
      <c r="V89" s="25"/>
      <c r="W89" s="25"/>
      <c r="X89" s="25"/>
      <c r="Y89" s="25"/>
      <c r="Z89" s="25"/>
    </row>
    <row r="90" spans="19:30" x14ac:dyDescent="0.25">
      <c r="S90" s="25"/>
      <c r="T90" s="25"/>
      <c r="U90" s="25"/>
      <c r="V90" s="25"/>
      <c r="W90" s="25"/>
      <c r="X90" s="25"/>
      <c r="Y90" s="25"/>
      <c r="Z90" s="25"/>
    </row>
    <row r="91" spans="19:30" x14ac:dyDescent="0.25">
      <c r="S91" s="25"/>
      <c r="T91" s="25"/>
      <c r="U91" s="25"/>
      <c r="V91" s="25"/>
      <c r="W91" s="25"/>
      <c r="X91" s="25"/>
      <c r="Y91" s="25"/>
      <c r="Z91" s="25"/>
    </row>
    <row r="92" spans="19:30" x14ac:dyDescent="0.25">
      <c r="S92" s="25"/>
      <c r="T92" s="25"/>
      <c r="U92" s="25"/>
      <c r="V92" s="25"/>
      <c r="W92" s="25"/>
      <c r="X92" s="25"/>
      <c r="Y92" s="25"/>
      <c r="Z92" s="25"/>
    </row>
    <row r="93" spans="19:30" x14ac:dyDescent="0.25">
      <c r="S93" s="25"/>
      <c r="T93" s="25"/>
      <c r="U93" s="25"/>
      <c r="V93" s="25"/>
      <c r="W93" s="25"/>
      <c r="X93" s="25"/>
      <c r="Y93" s="25"/>
      <c r="Z93" s="25"/>
    </row>
    <row r="94" spans="19:30" x14ac:dyDescent="0.25">
      <c r="S94" s="25"/>
      <c r="T94" s="25"/>
      <c r="U94" s="25"/>
      <c r="V94" s="25"/>
      <c r="W94" s="25"/>
      <c r="X94" s="25"/>
      <c r="Y94" s="25"/>
      <c r="Z94" s="25"/>
    </row>
    <row r="95" spans="19:30" x14ac:dyDescent="0.25">
      <c r="S95" s="25"/>
      <c r="T95" s="25"/>
      <c r="U95" s="25"/>
      <c r="V95" s="25"/>
      <c r="W95" s="25"/>
      <c r="X95" s="25"/>
      <c r="Y95" s="25"/>
      <c r="Z95" s="25"/>
    </row>
    <row r="96" spans="19:30" x14ac:dyDescent="0.25">
      <c r="S96" s="334"/>
      <c r="T96" s="334"/>
      <c r="U96" s="334"/>
      <c r="V96" s="334"/>
      <c r="W96" s="334"/>
      <c r="X96" s="334"/>
      <c r="Y96" s="334"/>
      <c r="Z96" s="334"/>
    </row>
    <row r="97" spans="19:26" x14ac:dyDescent="0.25">
      <c r="S97" s="25"/>
      <c r="T97" s="25"/>
      <c r="U97" s="25"/>
      <c r="V97" s="25"/>
      <c r="W97" s="25"/>
      <c r="X97" s="25"/>
      <c r="Y97" s="25"/>
      <c r="Z97" s="25"/>
    </row>
    <row r="98" spans="19:26" x14ac:dyDescent="0.25">
      <c r="S98" s="25"/>
      <c r="T98" s="25"/>
      <c r="U98" s="25"/>
      <c r="V98" s="25"/>
      <c r="W98" s="25"/>
      <c r="X98" s="25"/>
      <c r="Y98" s="25"/>
      <c r="Z98" s="25"/>
    </row>
    <row r="99" spans="19:26" x14ac:dyDescent="0.25">
      <c r="S99" s="25"/>
      <c r="T99" s="25"/>
      <c r="U99" s="25"/>
      <c r="V99" s="25"/>
      <c r="W99" s="25"/>
      <c r="X99" s="25"/>
      <c r="Y99" s="25"/>
      <c r="Z99" s="25"/>
    </row>
    <row r="100" spans="19:26" x14ac:dyDescent="0.25">
      <c r="S100" s="25"/>
      <c r="T100" s="25"/>
      <c r="U100" s="25"/>
      <c r="V100" s="25"/>
      <c r="W100" s="25"/>
      <c r="X100" s="25"/>
      <c r="Y100" s="25"/>
      <c r="Z100" s="25"/>
    </row>
    <row r="101" spans="19:26" x14ac:dyDescent="0.25">
      <c r="S101" s="25"/>
      <c r="T101" s="25"/>
      <c r="U101" s="25"/>
      <c r="V101" s="25"/>
      <c r="W101" s="25"/>
      <c r="X101" s="25"/>
      <c r="Y101" s="25"/>
      <c r="Z101" s="25"/>
    </row>
    <row r="102" spans="19:26" x14ac:dyDescent="0.25">
      <c r="S102" s="25"/>
      <c r="T102" s="25"/>
      <c r="U102" s="25"/>
      <c r="V102" s="25"/>
      <c r="W102" s="25"/>
      <c r="X102" s="25"/>
      <c r="Y102" s="25"/>
      <c r="Z102" s="25"/>
    </row>
    <row r="103" spans="19:26" x14ac:dyDescent="0.25">
      <c r="S103" s="25"/>
      <c r="T103" s="25"/>
      <c r="U103" s="25"/>
      <c r="V103" s="25"/>
      <c r="W103" s="25"/>
      <c r="X103" s="25"/>
      <c r="Y103" s="25"/>
      <c r="Z103" s="25"/>
    </row>
    <row r="104" spans="19:26" x14ac:dyDescent="0.25">
      <c r="S104" s="25"/>
      <c r="T104" s="25"/>
      <c r="U104" s="25"/>
      <c r="V104" s="25"/>
      <c r="W104" s="25"/>
      <c r="X104" s="25"/>
      <c r="Y104" s="25"/>
      <c r="Z104" s="25"/>
    </row>
    <row r="105" spans="19:26" x14ac:dyDescent="0.25">
      <c r="S105" s="25"/>
      <c r="T105" s="25"/>
      <c r="U105" s="25"/>
      <c r="V105" s="25"/>
      <c r="W105" s="25"/>
      <c r="X105" s="25"/>
      <c r="Y105" s="25"/>
      <c r="Z105" s="25"/>
    </row>
    <row r="106" spans="19:26" x14ac:dyDescent="0.25">
      <c r="S106" s="25"/>
      <c r="T106" s="25"/>
      <c r="U106" s="25"/>
      <c r="V106" s="25"/>
      <c r="W106" s="25"/>
      <c r="X106" s="25"/>
      <c r="Y106" s="25"/>
      <c r="Z106" s="25"/>
    </row>
    <row r="107" spans="19:26" x14ac:dyDescent="0.25">
      <c r="S107" s="25"/>
      <c r="T107" s="25"/>
      <c r="U107" s="25"/>
      <c r="V107" s="25"/>
      <c r="W107" s="25"/>
      <c r="X107" s="25"/>
      <c r="Y107" s="25"/>
      <c r="Z107" s="25"/>
    </row>
    <row r="108" spans="19:26" x14ac:dyDescent="0.25">
      <c r="S108" s="25"/>
      <c r="T108" s="25"/>
      <c r="U108" s="25"/>
      <c r="V108" s="25"/>
      <c r="W108" s="25"/>
      <c r="X108" s="25"/>
      <c r="Y108" s="25"/>
      <c r="Z108" s="25"/>
    </row>
    <row r="109" spans="19:26" x14ac:dyDescent="0.25">
      <c r="S109" s="25"/>
      <c r="T109" s="25"/>
      <c r="U109" s="25"/>
      <c r="V109" s="25"/>
      <c r="W109" s="25"/>
      <c r="X109" s="25"/>
      <c r="Y109" s="25"/>
      <c r="Z109" s="25"/>
    </row>
    <row r="110" spans="19:26" x14ac:dyDescent="0.25">
      <c r="S110" s="25"/>
      <c r="T110" s="25"/>
      <c r="U110" s="25"/>
      <c r="V110" s="25"/>
      <c r="W110" s="25"/>
      <c r="X110" s="25"/>
      <c r="Y110" s="25"/>
      <c r="Z110" s="25"/>
    </row>
    <row r="111" spans="19:26" x14ac:dyDescent="0.25">
      <c r="S111" s="25"/>
      <c r="T111" s="25"/>
      <c r="U111" s="25"/>
      <c r="V111" s="25"/>
      <c r="W111" s="25"/>
      <c r="X111" s="25"/>
      <c r="Y111" s="25"/>
      <c r="Z111" s="25"/>
    </row>
    <row r="112" spans="19:26" x14ac:dyDescent="0.25">
      <c r="S112" s="334"/>
      <c r="T112" s="334"/>
      <c r="U112" s="334"/>
      <c r="V112" s="334"/>
      <c r="W112" s="334"/>
      <c r="X112" s="334"/>
      <c r="Y112" s="334"/>
      <c r="Z112" s="334"/>
    </row>
    <row r="113" spans="19:26" x14ac:dyDescent="0.25">
      <c r="S113" s="25"/>
      <c r="T113" s="25"/>
      <c r="U113" s="25"/>
      <c r="V113" s="25"/>
      <c r="W113" s="25"/>
      <c r="X113" s="25"/>
      <c r="Y113" s="25"/>
      <c r="Z113" s="25"/>
    </row>
    <row r="114" spans="19:26" x14ac:dyDescent="0.25">
      <c r="S114" s="25"/>
      <c r="T114" s="25"/>
      <c r="U114" s="25"/>
      <c r="V114" s="25"/>
      <c r="W114" s="25"/>
      <c r="X114" s="25"/>
      <c r="Y114" s="25"/>
      <c r="Z114" s="25"/>
    </row>
    <row r="115" spans="19:26" x14ac:dyDescent="0.25">
      <c r="S115" s="25"/>
      <c r="T115" s="25"/>
      <c r="U115" s="25"/>
      <c r="V115" s="25"/>
      <c r="W115" s="25"/>
      <c r="X115" s="25"/>
      <c r="Y115" s="25"/>
      <c r="Z115" s="25"/>
    </row>
    <row r="116" spans="19:26" x14ac:dyDescent="0.25">
      <c r="S116" s="25"/>
      <c r="T116" s="25"/>
      <c r="U116" s="25"/>
      <c r="V116" s="25"/>
      <c r="W116" s="25"/>
      <c r="X116" s="25"/>
      <c r="Y116" s="25"/>
      <c r="Z116" s="25"/>
    </row>
    <row r="117" spans="19:26" x14ac:dyDescent="0.25">
      <c r="S117" s="25"/>
      <c r="T117" s="25"/>
      <c r="U117" s="25"/>
      <c r="V117" s="25"/>
      <c r="W117" s="25"/>
      <c r="X117" s="25"/>
      <c r="Y117" s="25"/>
      <c r="Z117" s="25"/>
    </row>
    <row r="118" spans="19:26" x14ac:dyDescent="0.25">
      <c r="S118" s="25"/>
      <c r="T118" s="25"/>
      <c r="U118" s="25"/>
      <c r="V118" s="25"/>
      <c r="W118" s="25"/>
      <c r="X118" s="25"/>
      <c r="Y118" s="25"/>
      <c r="Z118" s="25"/>
    </row>
    <row r="119" spans="19:26" x14ac:dyDescent="0.25">
      <c r="S119" s="25"/>
      <c r="T119" s="25"/>
      <c r="U119" s="25"/>
      <c r="V119" s="25"/>
      <c r="W119" s="25"/>
      <c r="X119" s="25"/>
      <c r="Y119" s="25"/>
      <c r="Z119" s="25"/>
    </row>
    <row r="120" spans="19:26" x14ac:dyDescent="0.25">
      <c r="S120" s="25"/>
      <c r="T120" s="25"/>
      <c r="U120" s="25"/>
      <c r="V120" s="25"/>
      <c r="W120" s="25"/>
      <c r="X120" s="25"/>
      <c r="Y120" s="25"/>
      <c r="Z120" s="25"/>
    </row>
    <row r="121" spans="19:26" x14ac:dyDescent="0.25">
      <c r="S121" s="25"/>
      <c r="T121" s="25"/>
      <c r="U121" s="25"/>
      <c r="V121" s="25"/>
      <c r="W121" s="25"/>
      <c r="X121" s="25"/>
      <c r="Y121" s="25"/>
      <c r="Z121" s="25"/>
    </row>
    <row r="122" spans="19:26" x14ac:dyDescent="0.25">
      <c r="S122" s="25"/>
      <c r="T122" s="25"/>
      <c r="U122" s="25"/>
      <c r="V122" s="25"/>
      <c r="W122" s="25"/>
      <c r="X122" s="25"/>
      <c r="Y122" s="25"/>
      <c r="Z122" s="25"/>
    </row>
    <row r="123" spans="19:26" x14ac:dyDescent="0.25">
      <c r="S123" s="25"/>
      <c r="T123" s="25"/>
      <c r="U123" s="25"/>
      <c r="V123" s="25"/>
      <c r="W123" s="25"/>
      <c r="X123" s="25"/>
      <c r="Y123" s="25"/>
      <c r="Z123" s="25"/>
    </row>
    <row r="124" spans="19:26" x14ac:dyDescent="0.25">
      <c r="S124" s="25"/>
      <c r="T124" s="25"/>
      <c r="U124" s="25"/>
      <c r="V124" s="25"/>
      <c r="W124" s="25"/>
      <c r="X124" s="25"/>
      <c r="Y124" s="25"/>
      <c r="Z124" s="25"/>
    </row>
    <row r="125" spans="19:26" x14ac:dyDescent="0.25">
      <c r="S125" s="25"/>
      <c r="T125" s="25"/>
      <c r="U125" s="25"/>
      <c r="V125" s="25"/>
      <c r="W125" s="25"/>
      <c r="X125" s="25"/>
      <c r="Y125" s="25"/>
      <c r="Z125" s="25"/>
    </row>
    <row r="126" spans="19:26" x14ac:dyDescent="0.25">
      <c r="S126" s="25"/>
      <c r="T126" s="25"/>
      <c r="U126" s="25"/>
      <c r="V126" s="25"/>
      <c r="W126" s="25"/>
      <c r="X126" s="25"/>
      <c r="Y126" s="25"/>
      <c r="Z126" s="25"/>
    </row>
    <row r="127" spans="19:26" x14ac:dyDescent="0.25">
      <c r="S127" s="25"/>
      <c r="T127" s="25"/>
      <c r="U127" s="25"/>
      <c r="V127" s="25"/>
      <c r="W127" s="25"/>
      <c r="X127" s="25"/>
      <c r="Y127" s="25"/>
      <c r="Z127" s="25"/>
    </row>
    <row r="128" spans="19:26" x14ac:dyDescent="0.25">
      <c r="S128" s="25"/>
      <c r="T128" s="25"/>
      <c r="U128" s="25"/>
      <c r="V128" s="25"/>
      <c r="W128" s="25"/>
      <c r="X128" s="25"/>
      <c r="Y128" s="25"/>
      <c r="Z128" s="25"/>
    </row>
    <row r="129" spans="19:26" x14ac:dyDescent="0.25">
      <c r="S129" s="25"/>
      <c r="T129" s="25"/>
      <c r="U129" s="25"/>
      <c r="V129" s="25"/>
      <c r="W129" s="25"/>
      <c r="X129" s="25"/>
      <c r="Y129" s="25"/>
      <c r="Z129" s="25"/>
    </row>
    <row r="130" spans="19:26" x14ac:dyDescent="0.25">
      <c r="S130" s="25"/>
      <c r="T130" s="25"/>
      <c r="U130" s="25"/>
      <c r="V130" s="25"/>
      <c r="W130" s="25"/>
      <c r="X130" s="25"/>
      <c r="Y130" s="25"/>
      <c r="Z130" s="25"/>
    </row>
    <row r="131" spans="19:26" x14ac:dyDescent="0.25">
      <c r="S131" s="25"/>
      <c r="T131" s="25"/>
      <c r="U131" s="25"/>
      <c r="V131" s="25"/>
      <c r="W131" s="25"/>
      <c r="X131" s="25"/>
      <c r="Y131" s="25"/>
      <c r="Z131" s="25"/>
    </row>
    <row r="132" spans="19:26" x14ac:dyDescent="0.25">
      <c r="S132" s="25"/>
      <c r="T132" s="25"/>
      <c r="U132" s="25"/>
      <c r="V132" s="25"/>
      <c r="W132" s="25"/>
      <c r="X132" s="25"/>
      <c r="Y132" s="25"/>
      <c r="Z132" s="25"/>
    </row>
    <row r="133" spans="19:26" x14ac:dyDescent="0.25">
      <c r="S133" s="25"/>
      <c r="T133" s="25"/>
      <c r="U133" s="25"/>
      <c r="V133" s="25"/>
      <c r="W133" s="25"/>
      <c r="X133" s="25"/>
      <c r="Y133" s="25"/>
      <c r="Z133" s="25"/>
    </row>
    <row r="134" spans="19:26" x14ac:dyDescent="0.25">
      <c r="S134" s="25"/>
      <c r="T134" s="25"/>
      <c r="U134" s="25"/>
      <c r="V134" s="25"/>
      <c r="W134" s="25"/>
      <c r="X134" s="25"/>
      <c r="Y134" s="25"/>
      <c r="Z134" s="25"/>
    </row>
    <row r="135" spans="19:26" x14ac:dyDescent="0.25">
      <c r="S135" s="25"/>
      <c r="T135" s="25"/>
      <c r="U135" s="25"/>
      <c r="V135" s="25"/>
      <c r="W135" s="25"/>
      <c r="X135" s="25"/>
      <c r="Y135" s="25"/>
      <c r="Z135" s="25"/>
    </row>
    <row r="136" spans="19:26" x14ac:dyDescent="0.25">
      <c r="S136" s="25"/>
      <c r="T136" s="25"/>
      <c r="U136" s="25"/>
      <c r="V136" s="25"/>
      <c r="W136" s="25"/>
      <c r="X136" s="25"/>
      <c r="Y136" s="25"/>
      <c r="Z136" s="25"/>
    </row>
    <row r="137" spans="19:26" x14ac:dyDescent="0.25">
      <c r="S137" s="25"/>
      <c r="T137" s="25"/>
      <c r="U137" s="25"/>
      <c r="V137" s="25"/>
      <c r="W137" s="25"/>
      <c r="X137" s="25"/>
      <c r="Y137" s="25"/>
      <c r="Z137" s="25"/>
    </row>
    <row r="138" spans="19:26" x14ac:dyDescent="0.25">
      <c r="S138" s="25"/>
      <c r="T138" s="25"/>
      <c r="U138" s="25"/>
      <c r="V138" s="25"/>
      <c r="W138" s="25"/>
      <c r="X138" s="25"/>
      <c r="Y138" s="25"/>
      <c r="Z138" s="25"/>
    </row>
    <row r="139" spans="19:26" x14ac:dyDescent="0.25">
      <c r="S139" s="25"/>
      <c r="T139" s="25"/>
      <c r="U139" s="25"/>
      <c r="V139" s="25"/>
      <c r="W139" s="25"/>
      <c r="X139" s="25"/>
      <c r="Y139" s="25"/>
      <c r="Z139" s="25"/>
    </row>
    <row r="140" spans="19:26" x14ac:dyDescent="0.25">
      <c r="S140" s="25"/>
      <c r="T140" s="25"/>
      <c r="U140" s="25"/>
      <c r="V140" s="25"/>
      <c r="W140" s="25"/>
      <c r="X140" s="25"/>
      <c r="Y140" s="25"/>
      <c r="Z140" s="25"/>
    </row>
    <row r="141" spans="19:26" x14ac:dyDescent="0.25">
      <c r="S141" s="25"/>
      <c r="T141" s="25"/>
      <c r="U141" s="25"/>
      <c r="V141" s="25"/>
      <c r="W141" s="25"/>
      <c r="X141" s="25"/>
      <c r="Y141" s="25"/>
      <c r="Z141" s="25"/>
    </row>
    <row r="142" spans="19:26" x14ac:dyDescent="0.25">
      <c r="S142" s="25"/>
      <c r="T142" s="25"/>
      <c r="U142" s="25"/>
      <c r="V142" s="25"/>
      <c r="W142" s="25"/>
      <c r="X142" s="25"/>
      <c r="Y142" s="25"/>
      <c r="Z142" s="25"/>
    </row>
    <row r="143" spans="19:26" x14ac:dyDescent="0.25">
      <c r="S143" s="25"/>
      <c r="T143" s="25"/>
      <c r="U143" s="25"/>
      <c r="V143" s="25"/>
      <c r="W143" s="25"/>
      <c r="X143" s="25"/>
      <c r="Y143" s="25"/>
      <c r="Z143" s="25"/>
    </row>
    <row r="144" spans="19:26" x14ac:dyDescent="0.25">
      <c r="S144" s="25"/>
      <c r="T144" s="25"/>
      <c r="U144" s="25"/>
      <c r="V144" s="25"/>
      <c r="W144" s="25"/>
      <c r="X144" s="25"/>
      <c r="Y144" s="25"/>
      <c r="Z144" s="25"/>
    </row>
    <row r="145" spans="19:26" x14ac:dyDescent="0.25">
      <c r="S145" s="25"/>
      <c r="T145" s="25"/>
      <c r="U145" s="25"/>
      <c r="V145" s="25"/>
      <c r="W145" s="25"/>
      <c r="X145" s="25"/>
      <c r="Y145" s="25"/>
      <c r="Z145" s="25"/>
    </row>
    <row r="146" spans="19:26" x14ac:dyDescent="0.25">
      <c r="S146" s="25"/>
      <c r="T146" s="25"/>
      <c r="U146" s="25"/>
      <c r="V146" s="25"/>
      <c r="W146" s="25"/>
      <c r="X146" s="25"/>
      <c r="Y146" s="25"/>
      <c r="Z146" s="25"/>
    </row>
    <row r="147" spans="19:26" x14ac:dyDescent="0.25">
      <c r="S147" s="25"/>
      <c r="T147" s="25"/>
      <c r="U147" s="25"/>
      <c r="V147" s="25"/>
      <c r="W147" s="25"/>
      <c r="X147" s="25"/>
      <c r="Y147" s="25"/>
      <c r="Z147" s="25"/>
    </row>
    <row r="148" spans="19:26" x14ac:dyDescent="0.25">
      <c r="S148" s="25"/>
      <c r="T148" s="25"/>
      <c r="U148" s="25"/>
      <c r="V148" s="25"/>
      <c r="W148" s="25"/>
      <c r="X148" s="25"/>
      <c r="Y148" s="25"/>
      <c r="Z148" s="25"/>
    </row>
    <row r="149" spans="19:26" x14ac:dyDescent="0.25">
      <c r="S149" s="25"/>
      <c r="T149" s="25"/>
      <c r="U149" s="25"/>
      <c r="V149" s="25"/>
      <c r="W149" s="25"/>
      <c r="X149" s="25"/>
      <c r="Y149" s="25"/>
      <c r="Z149" s="25"/>
    </row>
    <row r="150" spans="19:26" x14ac:dyDescent="0.25">
      <c r="S150" s="25"/>
      <c r="T150" s="25"/>
      <c r="U150" s="25"/>
      <c r="V150" s="25"/>
      <c r="W150" s="25"/>
      <c r="X150" s="25"/>
      <c r="Y150" s="25"/>
      <c r="Z150" s="25"/>
    </row>
    <row r="151" spans="19:26" x14ac:dyDescent="0.25">
      <c r="S151" s="25"/>
      <c r="T151" s="25"/>
      <c r="U151" s="25"/>
      <c r="V151" s="25"/>
      <c r="W151" s="25"/>
      <c r="X151" s="25"/>
      <c r="Y151" s="25"/>
      <c r="Z151" s="25"/>
    </row>
    <row r="152" spans="19:26" x14ac:dyDescent="0.25">
      <c r="S152" s="25"/>
      <c r="T152" s="25"/>
      <c r="U152" s="25"/>
      <c r="V152" s="25"/>
      <c r="W152" s="25"/>
      <c r="X152" s="25"/>
      <c r="Y152" s="25"/>
      <c r="Z152" s="25"/>
    </row>
    <row r="153" spans="19:26" x14ac:dyDescent="0.25">
      <c r="S153" s="25"/>
      <c r="T153" s="25"/>
      <c r="U153" s="25"/>
      <c r="V153" s="25"/>
      <c r="W153" s="25"/>
      <c r="X153" s="25"/>
      <c r="Y153" s="25"/>
      <c r="Z153" s="25"/>
    </row>
    <row r="154" spans="19:26" x14ac:dyDescent="0.25">
      <c r="S154" s="25"/>
      <c r="T154" s="25"/>
      <c r="U154" s="25"/>
      <c r="V154" s="25"/>
      <c r="W154" s="25"/>
      <c r="X154" s="25"/>
      <c r="Y154" s="25"/>
      <c r="Z154" s="25"/>
    </row>
    <row r="155" spans="19:26" x14ac:dyDescent="0.25">
      <c r="S155" s="25"/>
      <c r="T155" s="25"/>
      <c r="U155" s="25"/>
      <c r="V155" s="25"/>
      <c r="W155" s="25"/>
      <c r="X155" s="25"/>
      <c r="Y155" s="25"/>
      <c r="Z155" s="25"/>
    </row>
  </sheetData>
  <mergeCells count="59">
    <mergeCell ref="Q22:S22"/>
    <mergeCell ref="E17:H17"/>
    <mergeCell ref="E21:H21"/>
    <mergeCell ref="E18:H18"/>
    <mergeCell ref="E34:H34"/>
    <mergeCell ref="E35:H35"/>
    <mergeCell ref="E29:H29"/>
    <mergeCell ref="E30:H30"/>
    <mergeCell ref="E31:H31"/>
    <mergeCell ref="E32:H32"/>
    <mergeCell ref="E33:H33"/>
    <mergeCell ref="E19:H19"/>
    <mergeCell ref="E20:H20"/>
    <mergeCell ref="E11:H11"/>
    <mergeCell ref="E12:H12"/>
    <mergeCell ref="E13:H13"/>
    <mergeCell ref="E14:H14"/>
    <mergeCell ref="E15:H15"/>
    <mergeCell ref="E16:H16"/>
    <mergeCell ref="S4:W4"/>
    <mergeCell ref="E4:P4"/>
    <mergeCell ref="E10:H10"/>
    <mergeCell ref="E5:H5"/>
    <mergeCell ref="E6:H6"/>
    <mergeCell ref="E7:H7"/>
    <mergeCell ref="E8:H8"/>
    <mergeCell ref="E9:H9"/>
    <mergeCell ref="E57:L57"/>
    <mergeCell ref="S23:Z23"/>
    <mergeCell ref="E24:J24"/>
    <mergeCell ref="E36:H36"/>
    <mergeCell ref="E37:H37"/>
    <mergeCell ref="E44:H44"/>
    <mergeCell ref="E45:H45"/>
    <mergeCell ref="E46:H46"/>
    <mergeCell ref="E47:H47"/>
    <mergeCell ref="E25:H25"/>
    <mergeCell ref="E26:H26"/>
    <mergeCell ref="E27:H27"/>
    <mergeCell ref="E28:H28"/>
    <mergeCell ref="E43:H43"/>
    <mergeCell ref="S55:Z55"/>
    <mergeCell ref="E38:H38"/>
    <mergeCell ref="S39:Z39"/>
    <mergeCell ref="S80:Z80"/>
    <mergeCell ref="S96:Z96"/>
    <mergeCell ref="S112:Z112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70:H70"/>
    <mergeCell ref="E58:H5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RF</vt:lpstr>
      <vt:lpstr>BENCHMARKS FOR ESG FUNDS</vt:lpstr>
      <vt:lpstr>Returns benchmark</vt:lpstr>
      <vt:lpstr>ESG FOND NOK </vt:lpstr>
      <vt:lpstr>Returns funds</vt:lpstr>
      <vt:lpstr>Help sheet CAMP regression</vt:lpstr>
      <vt:lpstr>Performance measures (1)</vt:lpstr>
      <vt:lpstr>CAPM regressions (finale1)</vt:lpstr>
      <vt:lpstr>Funds perfomance presentation</vt:lpstr>
      <vt:lpstr>midlertidig</vt:lpstr>
      <vt:lpstr>Performance measures (finale)</vt:lpstr>
      <vt:lpstr>R result for BG and BP</vt:lpstr>
      <vt:lpstr>Oil beta</vt:lpstr>
      <vt:lpstr>Desciptive data presentation</vt:lpstr>
      <vt:lpstr>ESG strategies 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hhsurf</dc:creator>
  <cp:lastModifiedBy>Thomas Vik</cp:lastModifiedBy>
  <cp:lastPrinted>2023-04-23T21:10:48Z</cp:lastPrinted>
  <dcterms:created xsi:type="dcterms:W3CDTF">2023-03-10T10:51:07Z</dcterms:created>
  <dcterms:modified xsi:type="dcterms:W3CDTF">2023-05-14T21:46:16Z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2c0a6e-2c12-4688-9c96-cb4c6b822d2a_Enabled">
    <vt:lpwstr>true</vt:lpwstr>
  </property>
  <property fmtid="{D5CDD505-2E9C-101B-9397-08002B2CF9AE}" pid="3" name="MSIP_Label_fd2c0a6e-2c12-4688-9c96-cb4c6b822d2a_SetDate">
    <vt:lpwstr>2023-04-21T23:02:52Z</vt:lpwstr>
  </property>
  <property fmtid="{D5CDD505-2E9C-101B-9397-08002B2CF9AE}" pid="4" name="MSIP_Label_fd2c0a6e-2c12-4688-9c96-cb4c6b822d2a_Method">
    <vt:lpwstr>Privileged</vt:lpwstr>
  </property>
  <property fmtid="{D5CDD505-2E9C-101B-9397-08002B2CF9AE}" pid="5" name="MSIP_Label_fd2c0a6e-2c12-4688-9c96-cb4c6b822d2a_Name">
    <vt:lpwstr>fd2c0a6e-2c12-4688-9c96-cb4c6b822d2a</vt:lpwstr>
  </property>
  <property fmtid="{D5CDD505-2E9C-101B-9397-08002B2CF9AE}" pid="6" name="MSIP_Label_fd2c0a6e-2c12-4688-9c96-cb4c6b822d2a_SiteId">
    <vt:lpwstr>eec01f8e-737f-43e3-9ed5-f8a59913bd82</vt:lpwstr>
  </property>
  <property fmtid="{D5CDD505-2E9C-101B-9397-08002B2CF9AE}" pid="7" name="MSIP_Label_fd2c0a6e-2c12-4688-9c96-cb4c6b822d2a_ActionId">
    <vt:lpwstr>7fbc1c5d-f2e8-4f92-82c4-e4b35d71b9dc</vt:lpwstr>
  </property>
  <property fmtid="{D5CDD505-2E9C-101B-9397-08002B2CF9AE}" pid="8" name="MSIP_Label_fd2c0a6e-2c12-4688-9c96-cb4c6b822d2a_ContentBits">
    <vt:lpwstr>0</vt:lpwstr>
  </property>
</Properties>
</file>