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tudier\FORNYBAR ENERGI\Masteroppgave\Vedlegg\"/>
    </mc:Choice>
  </mc:AlternateContent>
  <xr:revisionPtr revIDLastSave="0" documentId="13_ncr:1_{35C094F0-67A1-4734-9C61-096D9038C1E2}" xr6:coauthVersionLast="47" xr6:coauthVersionMax="47" xr10:uidLastSave="{00000000-0000-0000-0000-000000000000}"/>
  <bookViews>
    <workbookView xWindow="-120" yWindow="-120" windowWidth="24240" windowHeight="13140" xr2:uid="{6814B804-223E-4E52-A75D-CDC7AFE9C6AA}"/>
  </bookViews>
  <sheets>
    <sheet name="Introduksjon" sheetId="8" r:id="rId1"/>
    <sheet name="Datagrunnlag, landvind" sheetId="7" r:id="rId2"/>
    <sheet name="Læringskurve, landvind" sheetId="2" r:id="rId3"/>
    <sheet name="Datagrunnlag, bunnfast havvind" sheetId="1" r:id="rId4"/>
    <sheet name="Læringskurve, bunnfast havvind" sheetId="3" r:id="rId5"/>
    <sheet name="Datagrunnlag, sol" sheetId="4" r:id="rId6"/>
    <sheet name="Læringskurve, sol" sheetId="5" r:id="rId7"/>
    <sheet name="Læringskurver, flytende havvind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1" l="1"/>
  <c r="D50" i="1"/>
  <c r="D49" i="1"/>
  <c r="D48" i="1"/>
  <c r="D47" i="1"/>
  <c r="E41" i="1" l="1"/>
  <c r="E42" i="1"/>
  <c r="E43" i="1"/>
  <c r="E44" i="1"/>
  <c r="E45" i="1"/>
  <c r="E46" i="1"/>
  <c r="E47" i="1"/>
  <c r="E48" i="1"/>
  <c r="E49" i="1"/>
  <c r="E50" i="1"/>
  <c r="E51" i="1"/>
  <c r="M9" i="2"/>
  <c r="C39" i="7"/>
  <c r="C38" i="7"/>
  <c r="C37" i="7"/>
  <c r="D37" i="7" s="1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20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19" i="7"/>
  <c r="B80" i="6"/>
  <c r="B53" i="6"/>
  <c r="F53" i="6" s="1"/>
  <c r="B22" i="6"/>
  <c r="F21" i="6" s="1"/>
  <c r="G131" i="6"/>
  <c r="D39" i="7" l="1"/>
  <c r="D38" i="7"/>
  <c r="B155" i="6"/>
  <c r="B156" i="6" s="1"/>
  <c r="B133" i="6"/>
  <c r="B134" i="6" s="1"/>
  <c r="B82" i="6"/>
  <c r="B83" i="6" s="1"/>
  <c r="B55" i="6"/>
  <c r="B56" i="6" s="1"/>
  <c r="B24" i="6"/>
  <c r="B25" i="6" s="1"/>
  <c r="B113" i="6"/>
  <c r="B114" i="6" s="1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55" i="6"/>
  <c r="F81" i="6"/>
  <c r="M9" i="3"/>
  <c r="M9" i="5"/>
  <c r="M10" i="5" s="1"/>
  <c r="C13" i="4"/>
  <c r="F96" i="6" l="1"/>
  <c r="F92" i="6"/>
  <c r="F88" i="6"/>
  <c r="F84" i="6"/>
  <c r="F52" i="6"/>
  <c r="F99" i="6"/>
  <c r="F95" i="6"/>
  <c r="F91" i="6"/>
  <c r="F87" i="6"/>
  <c r="F82" i="6"/>
  <c r="F98" i="6"/>
  <c r="F94" i="6"/>
  <c r="F90" i="6"/>
  <c r="F86" i="6"/>
  <c r="F80" i="6"/>
  <c r="F97" i="6"/>
  <c r="F93" i="6"/>
  <c r="F89" i="6"/>
  <c r="F85" i="6"/>
  <c r="F69" i="6"/>
  <c r="F65" i="6"/>
  <c r="F61" i="6"/>
  <c r="F57" i="6"/>
  <c r="F70" i="6"/>
  <c r="F66" i="6"/>
  <c r="F62" i="6"/>
  <c r="F58" i="6"/>
  <c r="F72" i="6"/>
  <c r="F68" i="6"/>
  <c r="F64" i="6"/>
  <c r="F60" i="6"/>
  <c r="F56" i="6"/>
  <c r="F54" i="6"/>
  <c r="F71" i="6"/>
  <c r="F67" i="6"/>
  <c r="F63" i="6"/>
  <c r="F59" i="6"/>
  <c r="F83" i="6"/>
  <c r="F79" i="6"/>
  <c r="C14" i="4" l="1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M10" i="2" l="1"/>
  <c r="M10" i="3"/>
  <c r="F49" i="1" l="1"/>
  <c r="F48" i="1"/>
  <c r="F50" i="1"/>
  <c r="F51" i="1"/>
  <c r="F47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</calcChain>
</file>

<file path=xl/sharedStrings.xml><?xml version="1.0" encoding="utf-8"?>
<sst xmlns="http://schemas.openxmlformats.org/spreadsheetml/2006/main" count="212" uniqueCount="103">
  <si>
    <t>Bakgrunn:</t>
  </si>
  <si>
    <t>Tidsperiode:</t>
  </si>
  <si>
    <t>Scope:</t>
  </si>
  <si>
    <t>Globalt</t>
  </si>
  <si>
    <t>År</t>
  </si>
  <si>
    <t>https://ourworldindata.org/grapher/levelized-cost-of-energy</t>
  </si>
  <si>
    <t>Tabell: "Levelized cost of energy by technology"</t>
  </si>
  <si>
    <t>1983-2021</t>
  </si>
  <si>
    <t>https://www.statista.com/statistics/268363/installed-wind-power-capacity-worldwide/</t>
  </si>
  <si>
    <t>Tabell:  "Installed wind power capacity worldwide"</t>
  </si>
  <si>
    <t>2001-2021</t>
  </si>
  <si>
    <t>Total offshore vindkapasitet</t>
  </si>
  <si>
    <t>Total kumulativ vindkapasitet[GW]</t>
  </si>
  <si>
    <t>Total akkumulert vindkapasitet [GW]</t>
  </si>
  <si>
    <t>Offshore vind kum. kap. [GW]</t>
  </si>
  <si>
    <t>Total vindkapasitet (onshore og offshore)</t>
  </si>
  <si>
    <t>Tabell 1:</t>
  </si>
  <si>
    <t>Kilde 1:</t>
  </si>
  <si>
    <t>Kilde 2:</t>
  </si>
  <si>
    <t>Tabell 1, kilder:</t>
  </si>
  <si>
    <t>Tabell 2, kilde:</t>
  </si>
  <si>
    <t>Tabell 2</t>
  </si>
  <si>
    <t>LCOE offshore vind [$/kWh]</t>
  </si>
  <si>
    <t>Kilde 3:</t>
  </si>
  <si>
    <t>Tidsperiode, kilde:</t>
  </si>
  <si>
    <t>Læringskurve onshore vindkraft</t>
  </si>
  <si>
    <t>Akk. Kap. [GW]</t>
  </si>
  <si>
    <t>Flytende offshore vind kum. Kap. [GW]</t>
  </si>
  <si>
    <t>Flytende offshore vind akk. Kap [GW]</t>
  </si>
  <si>
    <t>https://unric.org/en/floating-wind-turbines-a-new-player-in-cleantech/</t>
  </si>
  <si>
    <t xml:space="preserve">Inkluderer flytende havvind-installasjoner av betydelig størrelse, testanlegg går derfor ut. Se oppgavetekst for begrunnelse. </t>
  </si>
  <si>
    <t>2017-2021</t>
  </si>
  <si>
    <t>Læringsrate</t>
  </si>
  <si>
    <t>Læringsparameter E, formel:</t>
  </si>
  <si>
    <t>Læringskurve, formel:</t>
  </si>
  <si>
    <t>E = log(LR)/log(2)</t>
  </si>
  <si>
    <t>Læringsrate, formel:</t>
  </si>
  <si>
    <t xml:space="preserve">LR = </t>
  </si>
  <si>
    <t>E</t>
  </si>
  <si>
    <t>LR</t>
  </si>
  <si>
    <t>PR</t>
  </si>
  <si>
    <t>Datagrunnlag, læringskurve solkraft</t>
  </si>
  <si>
    <t>Kum. Kap. [GW]</t>
  </si>
  <si>
    <t>https://ourworldindata.org/grapher/solar-pv-prices-vs-cumulative-capacity?xScale=linear&amp;yScale=linear</t>
  </si>
  <si>
    <t>1975-2021</t>
  </si>
  <si>
    <t>Solmoduler:</t>
  </si>
  <si>
    <t>Læringskurver flytende havvind</t>
  </si>
  <si>
    <t>Læringskurver solmodul (solar PV)</t>
  </si>
  <si>
    <t>LCOE [$/kWh]</t>
  </si>
  <si>
    <t>Modulpris [$/W]</t>
  </si>
  <si>
    <t xml:space="preserve">Grafen viser utvikling av panelpriser i forhold til kumulativ kapasitet for solkraft. Gjør om fra kumulativ til akkumulert kapasitet ved å trekke fra kumulativ året før (se formel i celle). Modulprisutvikling reflekterer kostnadsutvikling (se oppgavetekst). Dette er data for thin film a-Si-paneler. Priser er inflasjonsjustert for 2021 $. </t>
  </si>
  <si>
    <t>*tall fra DNV</t>
  </si>
  <si>
    <t>Formel:</t>
  </si>
  <si>
    <t>Funksjon:</t>
  </si>
  <si>
    <t>x</t>
  </si>
  <si>
    <t>y</t>
  </si>
  <si>
    <t>Datapunkter:</t>
  </si>
  <si>
    <t xml:space="preserve">a = </t>
  </si>
  <si>
    <t xml:space="preserve">-E = </t>
  </si>
  <si>
    <t>Estimert fremtidig læringskurve basert på onshore vindkraftutvikling</t>
  </si>
  <si>
    <t xml:space="preserve">PR = </t>
  </si>
  <si>
    <t>Tabell 1, kilde:</t>
  </si>
  <si>
    <t xml:space="preserve">Estimert fremtidig læringskurve, DNVs prediksjon </t>
  </si>
  <si>
    <t>Datagrunnlag, læringskurve offshore vind</t>
  </si>
  <si>
    <t>https://library.wwindea.org/global-statitistics-1980/</t>
  </si>
  <si>
    <t>Graf:  "Global Total installed capacity"</t>
  </si>
  <si>
    <t>1980-2018</t>
  </si>
  <si>
    <t>LCOE (2021$/kWh)</t>
  </si>
  <si>
    <t xml:space="preserve">Inflasjonsjustert for 2021 $. Data hentet fra IRENA's "Renewable power generation costs in 2021". LCOE for offshore vindkraft, bruker data fra 1983-2003. </t>
  </si>
  <si>
    <t>Total kumulativ vindkapasitet[MW]</t>
  </si>
  <si>
    <t>Total kumulativ vindkapasitet [GW]</t>
  </si>
  <si>
    <t xml:space="preserve">Data kommer Wind Energy International. Trekker fra kumulativ kapasitet året før for å finne akkumulert kapasitet for hvert år (se formel i celle). Bruker data fra 1983-2003. Trekker fra offshore kapasitet fra datagrunnlaget mellom 2001-2003 (se formel i celle). Finner akkumulert kapasitet ved å trekke fra kumulativ kapasitet året før (se formel i celle). </t>
  </si>
  <si>
    <t>Datagrunnlag, læringskurve onshore vind</t>
  </si>
  <si>
    <t>Vedlegg 1</t>
  </si>
  <si>
    <t>Vedlegg 1 inneholder:</t>
  </si>
  <si>
    <t>- Estimat for fremtidige læringskurver basert på havvindaktørers prediksjoner</t>
  </si>
  <si>
    <t>Ferdigstilt:</t>
  </si>
  <si>
    <t>Estimert fremtidig læringskurve basert på solmodulprisutvikling</t>
  </si>
  <si>
    <t>Estimert fremtidig læringskurve, Bloombergs prediksjon</t>
  </si>
  <si>
    <t>Estimert fremtidig læringskurve, GWECS prediksjon</t>
  </si>
  <si>
    <t xml:space="preserve">Data kommer fra GWEC (Global Wind Energy Council). Trekker fra kumulativ kapasitet året før for å finne akkumulert kapasitet for hvert år (se formel i celle). Total vindkapasitet inkluderer landvind og havvind. </t>
  </si>
  <si>
    <t>https://www.statista.com/statistics/476327/global-capacity-of-offshore-wind-energy/</t>
  </si>
  <si>
    <t>Graf: "Offshore wind energy capacity worldwide from 2009 to 2022"</t>
  </si>
  <si>
    <t xml:space="preserve">Overfører verdier for offshore installert kapasitet mellom 2010 og 2021. Trekker fra kumulativ kapasitet året før for å finne akkumulert kapasitet for hvert år (se formel i celle). Omgjort verdiene fra MW til GW. </t>
  </si>
  <si>
    <t>2009-2022</t>
  </si>
  <si>
    <t xml:space="preserve">Inflasjonsjustert for 2021 $. Data hentet fra IRENA's "Renewable power generation costs in 2021". LCOE for offshore vindkraft, bruker data fra 2010-2021. </t>
  </si>
  <si>
    <t>Estimert fremtidig læringskurve basert på bunnfast havvindsutvikling</t>
  </si>
  <si>
    <t>Læringskurve bunnfast havvind</t>
  </si>
  <si>
    <t>Bunnfast havvind</t>
  </si>
  <si>
    <t>Landvind</t>
  </si>
  <si>
    <t>LCOE landvind [$/kWh]</t>
  </si>
  <si>
    <t>Landvind kum. kap. [GW]</t>
  </si>
  <si>
    <t>LCOE for bunnfast havvind</t>
  </si>
  <si>
    <t>LCOE bunnfast havvind [$/kWh]</t>
  </si>
  <si>
    <t>Bunnfast havvind kum. kap. [GW]</t>
  </si>
  <si>
    <t>Bunnfast havvind akk. kap. [GW]</t>
  </si>
  <si>
    <t>Flytende havvind kum. Kap. [GW]</t>
  </si>
  <si>
    <t>Flytende havvind akk. Kap [GW]</t>
  </si>
  <si>
    <t>Global vindkapasitet</t>
  </si>
  <si>
    <t>- Datagrunnlag for modellering av historiske læringskurver for landvind, bunnfast havvind og solmoduler</t>
  </si>
  <si>
    <t>- Læringskurver for landvind, bunnfast havvind og solmoduler i tidsperioden som best ligner utviklingsfasen dagens flytende havvind er i</t>
  </si>
  <si>
    <t>- Estimat for fremtidige læringskurver for flytende havvind basert på historiske læringsparametere fra landvind, havvind og solmoduler</t>
  </si>
  <si>
    <t>Excelfilen er lagd i forbindelse med masteroppgave ved NMBU våren 2023, tittel: "Fremtidig LCOE-utvikling for
flytende havvind:
En analyse av historisk
kostnadsutvikling og læring for
solkraft-, landvind-, og bunnfast
havvind-teknologi"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</si>
</sst>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right"/>
    </xf>
    <xf numFmtId="2" fontId="0" fillId="3" borderId="1" xfId="0" applyNumberFormat="1" applyFill="1" applyBorder="1"/>
    <xf numFmtId="164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/>
    <xf numFmtId="0" fontId="3" fillId="0" borderId="8" xfId="0" applyFont="1" applyBorder="1"/>
    <xf numFmtId="0" fontId="0" fillId="0" borderId="9" xfId="0" applyBorder="1"/>
    <xf numFmtId="0" fontId="0" fillId="3" borderId="2" xfId="0" applyFill="1" applyBorder="1" applyAlignment="1">
      <alignment vertical="center"/>
    </xf>
    <xf numFmtId="0" fontId="3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4" fillId="0" borderId="3" xfId="1" applyBorder="1"/>
    <xf numFmtId="0" fontId="1" fillId="0" borderId="0" xfId="0" applyFont="1" applyAlignment="1">
      <alignment horizontal="left" vertical="center"/>
    </xf>
    <xf numFmtId="0" fontId="5" fillId="0" borderId="0" xfId="0" applyFont="1"/>
    <xf numFmtId="0" fontId="0" fillId="0" borderId="1" xfId="0" applyBorder="1"/>
    <xf numFmtId="0" fontId="0" fillId="4" borderId="1" xfId="0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6" fillId="0" borderId="0" xfId="0" applyFont="1" applyAlignment="1">
      <alignment vertical="center"/>
    </xf>
    <xf numFmtId="0" fontId="1" fillId="0" borderId="0" xfId="0" applyFont="1"/>
    <xf numFmtId="0" fontId="0" fillId="6" borderId="2" xfId="0" applyFill="1" applyBorder="1" applyAlignment="1">
      <alignment vertical="center"/>
    </xf>
    <xf numFmtId="0" fontId="0" fillId="6" borderId="1" xfId="0" applyFill="1" applyBorder="1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/>
    <xf numFmtId="165" fontId="0" fillId="0" borderId="1" xfId="0" applyNumberFormat="1" applyBorder="1"/>
    <xf numFmtId="0" fontId="0" fillId="9" borderId="2" xfId="0" applyFill="1" applyBorder="1" applyAlignment="1">
      <alignment vertical="center"/>
    </xf>
    <xf numFmtId="0" fontId="0" fillId="9" borderId="1" xfId="0" applyFill="1" applyBorder="1"/>
    <xf numFmtId="2" fontId="0" fillId="9" borderId="1" xfId="0" applyNumberFormat="1" applyFill="1" applyBorder="1"/>
    <xf numFmtId="0" fontId="0" fillId="0" borderId="0" xfId="0" quotePrefix="1"/>
    <xf numFmtId="0" fontId="0" fillId="0" borderId="1" xfId="0" quotePrefix="1" applyBorder="1"/>
    <xf numFmtId="9" fontId="0" fillId="0" borderId="0" xfId="0" applyNumberFormat="1"/>
    <xf numFmtId="165" fontId="0" fillId="3" borderId="1" xfId="0" applyNumberFormat="1" applyFill="1" applyBorder="1"/>
    <xf numFmtId="0" fontId="0" fillId="2" borderId="1" xfId="0" applyFill="1" applyBorder="1"/>
    <xf numFmtId="0" fontId="0" fillId="0" borderId="0" xfId="0" applyAlignment="1">
      <alignment wrapText="1"/>
    </xf>
    <xf numFmtId="0" fontId="0" fillId="0" borderId="10" xfId="0" applyBorder="1"/>
    <xf numFmtId="0" fontId="0" fillId="9" borderId="10" xfId="0" applyFill="1" applyBorder="1"/>
    <xf numFmtId="2" fontId="0" fillId="9" borderId="10" xfId="0" applyNumberFormat="1" applyFill="1" applyBorder="1"/>
    <xf numFmtId="0" fontId="4" fillId="0" borderId="3" xfId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8" borderId="0" xfId="0" applyFont="1" applyFill="1" applyAlignment="1">
      <alignment horizontal="center" vertical="center"/>
    </xf>
    <xf numFmtId="0" fontId="0" fillId="0" borderId="0" xfId="0" applyAlignment="1">
      <alignment horizontal="left" wrapText="1"/>
    </xf>
    <xf numFmtId="0" fontId="7" fillId="8" borderId="0" xfId="0" applyFont="1" applyFill="1" applyAlignment="1">
      <alignment horizontal="center" vertical="center"/>
    </xf>
    <xf numFmtId="0" fontId="0" fillId="0" borderId="0" xfId="0" applyFill="1" applyAlignment="1"/>
    <xf numFmtId="14" fontId="0" fillId="0" borderId="0" xfId="0" applyNumberForma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Læringskurve landvind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'Læringskurve, landvind'!$C$4</c:f>
              <c:strCache>
                <c:ptCount val="1"/>
                <c:pt idx="0">
                  <c:v>LCOE landvind [$/kWh]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9.8892607174103239E-2"/>
                  <c:y val="-0.3850889472149314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'Læringskurve, landvind'!$B$5:$B$25</c:f>
              <c:numCache>
                <c:formatCode>0.0</c:formatCode>
                <c:ptCount val="21"/>
                <c:pt idx="0">
                  <c:v>0.27400000000000002</c:v>
                </c:pt>
                <c:pt idx="1">
                  <c:v>0.68</c:v>
                </c:pt>
                <c:pt idx="2">
                  <c:v>0.995</c:v>
                </c:pt>
                <c:pt idx="3">
                  <c:v>1.3540000000000001</c:v>
                </c:pt>
                <c:pt idx="4">
                  <c:v>1.4690000000000001</c:v>
                </c:pt>
                <c:pt idx="5">
                  <c:v>1.4650000000000001</c:v>
                </c:pt>
                <c:pt idx="6">
                  <c:v>1.655</c:v>
                </c:pt>
                <c:pt idx="7">
                  <c:v>1.9430000000000001</c:v>
                </c:pt>
                <c:pt idx="8">
                  <c:v>2.3919999999999999</c:v>
                </c:pt>
                <c:pt idx="9">
                  <c:v>2.5870000000000002</c:v>
                </c:pt>
                <c:pt idx="10">
                  <c:v>2.93</c:v>
                </c:pt>
                <c:pt idx="11">
                  <c:v>3.5270000000000001</c:v>
                </c:pt>
                <c:pt idx="12">
                  <c:v>4.7629999999999999</c:v>
                </c:pt>
                <c:pt idx="13">
                  <c:v>6.0069999999999997</c:v>
                </c:pt>
                <c:pt idx="14">
                  <c:v>7.4820000000000002</c:v>
                </c:pt>
                <c:pt idx="15">
                  <c:v>9.6669999999999998</c:v>
                </c:pt>
                <c:pt idx="16">
                  <c:v>13.7</c:v>
                </c:pt>
                <c:pt idx="17">
                  <c:v>18.039000000000001</c:v>
                </c:pt>
                <c:pt idx="18">
                  <c:v>24.236000000000001</c:v>
                </c:pt>
                <c:pt idx="19">
                  <c:v>30.925000000000001</c:v>
                </c:pt>
                <c:pt idx="20">
                  <c:v>38.78</c:v>
                </c:pt>
              </c:numCache>
            </c:numRef>
          </c:xVal>
          <c:yVal>
            <c:numRef>
              <c:f>'Læringskurve, landvind'!$C$5:$C$25</c:f>
              <c:numCache>
                <c:formatCode>General</c:formatCode>
                <c:ptCount val="21"/>
                <c:pt idx="0">
                  <c:v>0.32785081999999999</c:v>
                </c:pt>
                <c:pt idx="1">
                  <c:v>0.32007386999999998</c:v>
                </c:pt>
                <c:pt idx="2">
                  <c:v>0.29722140000000002</c:v>
                </c:pt>
                <c:pt idx="3">
                  <c:v>0.26419419999999999</c:v>
                </c:pt>
                <c:pt idx="4">
                  <c:v>0.25641969999999997</c:v>
                </c:pt>
                <c:pt idx="5">
                  <c:v>0.21215738000000001</c:v>
                </c:pt>
                <c:pt idx="6">
                  <c:v>0.19643468</c:v>
                </c:pt>
                <c:pt idx="7">
                  <c:v>0.2086876</c:v>
                </c:pt>
                <c:pt idx="8">
                  <c:v>0.20031708000000001</c:v>
                </c:pt>
                <c:pt idx="9">
                  <c:v>0.20065267000000001</c:v>
                </c:pt>
                <c:pt idx="10">
                  <c:v>0.21116926</c:v>
                </c:pt>
                <c:pt idx="11">
                  <c:v>0.1982574</c:v>
                </c:pt>
                <c:pt idx="12">
                  <c:v>0.20773248</c:v>
                </c:pt>
                <c:pt idx="13">
                  <c:v>0.18573205000000001</c:v>
                </c:pt>
                <c:pt idx="14">
                  <c:v>0.16313074999999999</c:v>
                </c:pt>
                <c:pt idx="15">
                  <c:v>0.15288077</c:v>
                </c:pt>
                <c:pt idx="16">
                  <c:v>0.15087587999999999</c:v>
                </c:pt>
                <c:pt idx="17">
                  <c:v>0.16236141000000001</c:v>
                </c:pt>
                <c:pt idx="18">
                  <c:v>0.14201892999999999</c:v>
                </c:pt>
                <c:pt idx="19">
                  <c:v>0.13127674</c:v>
                </c:pt>
                <c:pt idx="20">
                  <c:v>0.11504813999999999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19-46F7-AD7B-A626273E1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267568"/>
        <c:axId val="287269368"/>
      </c:scatterChart>
      <c:valAx>
        <c:axId val="287267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Kumulativ installert</a:t>
                </a:r>
                <a:r>
                  <a:rPr lang="en-GB" baseline="0"/>
                  <a:t> kapasitet [GW]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7269368"/>
        <c:crosses val="autoZero"/>
        <c:crossBetween val="midCat"/>
      </c:valAx>
      <c:valAx>
        <c:axId val="28726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LCOE [$/kWh]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7267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Estimert læringskurve</a:t>
            </a:r>
            <a:r>
              <a:rPr lang="en-US" baseline="0"/>
              <a:t> flytende havvind</a:t>
            </a:r>
            <a:br>
              <a:rPr lang="en-US" baseline="0"/>
            </a:br>
            <a:r>
              <a:rPr lang="en-US" baseline="0"/>
              <a:t>(basert på landvind)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'Læringskurver, flytende havvind'!$F$20</c:f>
              <c:strCache>
                <c:ptCount val="1"/>
                <c:pt idx="0">
                  <c:v>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0.17506714785651795"/>
                  <c:y val="-0.5145756780402449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'Læringskurver, flytende havvind'!$E$21:$E$41</c:f>
              <c:numCache>
                <c:formatCode>General</c:formatCode>
                <c:ptCount val="21"/>
                <c:pt idx="0">
                  <c:v>0.105</c:v>
                </c:pt>
                <c:pt idx="1">
                  <c:v>0.15</c:v>
                </c:pt>
                <c:pt idx="2">
                  <c:v>0.2</c:v>
                </c:pt>
                <c:pt idx="3">
                  <c:v>0.35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15</c:v>
                </c:pt>
                <c:pt idx="16">
                  <c:v>20</c:v>
                </c:pt>
                <c:pt idx="17">
                  <c:v>30</c:v>
                </c:pt>
                <c:pt idx="18">
                  <c:v>50</c:v>
                </c:pt>
                <c:pt idx="19">
                  <c:v>100</c:v>
                </c:pt>
                <c:pt idx="20">
                  <c:v>200</c:v>
                </c:pt>
              </c:numCache>
            </c:numRef>
          </c:xVal>
          <c:yVal>
            <c:numRef>
              <c:f>'Læringskurver, flytende havvind'!$F$21:$F$41</c:f>
              <c:numCache>
                <c:formatCode>0.000</c:formatCode>
                <c:ptCount val="21"/>
                <c:pt idx="0">
                  <c:v>0.25</c:v>
                </c:pt>
                <c:pt idx="1">
                  <c:v>0.23245559773354174</c:v>
                </c:pt>
                <c:pt idx="2">
                  <c:v>0.21920603497575833</c:v>
                </c:pt>
                <c:pt idx="3">
                  <c:v>0.19555672010873956</c:v>
                </c:pt>
                <c:pt idx="4">
                  <c:v>0.18183301705475194</c:v>
                </c:pt>
                <c:pt idx="5">
                  <c:v>0.15785655681129662</c:v>
                </c:pt>
                <c:pt idx="6">
                  <c:v>0.13704162715847601</c:v>
                </c:pt>
                <c:pt idx="7">
                  <c:v>0.12616238480470141</c:v>
                </c:pt>
                <c:pt idx="8">
                  <c:v>0.11897134939217661</c:v>
                </c:pt>
                <c:pt idx="9">
                  <c:v>0.11367703690764645</c:v>
                </c:pt>
                <c:pt idx="10">
                  <c:v>0.10952664145904382</c:v>
                </c:pt>
                <c:pt idx="11">
                  <c:v>0.10613597785580062</c:v>
                </c:pt>
                <c:pt idx="12">
                  <c:v>0.10328381433932739</c:v>
                </c:pt>
                <c:pt idx="13">
                  <c:v>0.1008317149514216</c:v>
                </c:pt>
                <c:pt idx="14">
                  <c:v>9.8687608694016327E-2</c:v>
                </c:pt>
                <c:pt idx="15">
                  <c:v>9.085315405013572E-2</c:v>
                </c:pt>
                <c:pt idx="16">
                  <c:v>8.5674683073026003E-2</c:v>
                </c:pt>
                <c:pt idx="17">
                  <c:v>7.8873277835357442E-2</c:v>
                </c:pt>
                <c:pt idx="18">
                  <c:v>7.1067779270314366E-2</c:v>
                </c:pt>
                <c:pt idx="19">
                  <c:v>6.169679807083138E-2</c:v>
                </c:pt>
                <c:pt idx="20">
                  <c:v>5.3561472319467139E-2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7E-4C03-A1EA-85A4FC0EB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906528"/>
        <c:axId val="862905808"/>
      </c:scatterChart>
      <c:valAx>
        <c:axId val="86290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Kumulativ</a:t>
                </a:r>
                <a:r>
                  <a:rPr lang="en-GB" baseline="0"/>
                  <a:t> installert kapasitet [GW]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905808"/>
        <c:crosses val="autoZero"/>
        <c:crossBetween val="midCat"/>
      </c:valAx>
      <c:valAx>
        <c:axId val="86290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LCOE [$/kWh]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906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Estimert</a:t>
            </a:r>
            <a:r>
              <a:rPr lang="en-US" baseline="0"/>
              <a:t> læringskurve for flytende havvind</a:t>
            </a:r>
            <a:br>
              <a:rPr lang="en-US" baseline="0"/>
            </a:br>
            <a:r>
              <a:rPr lang="en-US" baseline="0"/>
              <a:t>(Bloombergs prediksjon)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'Læringskurver, flytende havvind'!$G$128</c:f>
              <c:strCache>
                <c:ptCount val="1"/>
                <c:pt idx="0">
                  <c:v>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0.1380113735783027"/>
                  <c:y val="-0.5201345144356955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'Læringskurver, flytende havvind'!$F$129:$F$131</c:f>
              <c:numCache>
                <c:formatCode>General</c:formatCode>
                <c:ptCount val="3"/>
                <c:pt idx="0">
                  <c:v>0.105</c:v>
                </c:pt>
                <c:pt idx="1">
                  <c:v>5.9</c:v>
                </c:pt>
                <c:pt idx="2">
                  <c:v>25.2</c:v>
                </c:pt>
              </c:numCache>
            </c:numRef>
          </c:xVal>
          <c:yVal>
            <c:numRef>
              <c:f>'Læringskurver, flytende havvind'!$G$129:$G$131</c:f>
              <c:numCache>
                <c:formatCode>0.000</c:formatCode>
                <c:ptCount val="3"/>
                <c:pt idx="0">
                  <c:v>0.25</c:v>
                </c:pt>
                <c:pt idx="1">
                  <c:v>0.08</c:v>
                </c:pt>
                <c:pt idx="2">
                  <c:v>5.3043857797385616E-2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DB-4590-9B47-46CCAA5C7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906528"/>
        <c:axId val="862905808"/>
      </c:scatterChart>
      <c:valAx>
        <c:axId val="86290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Kumulativ</a:t>
                </a:r>
                <a:r>
                  <a:rPr lang="en-GB" baseline="0"/>
                  <a:t> installert kapasitet [GW]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905808"/>
        <c:crosses val="autoZero"/>
        <c:crossBetween val="midCat"/>
      </c:valAx>
      <c:valAx>
        <c:axId val="86290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LCOE [$/kWh]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906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Estimert</a:t>
            </a:r>
            <a:r>
              <a:rPr lang="en-US" baseline="0"/>
              <a:t> læringskurve for flytende havind</a:t>
            </a:r>
            <a:br>
              <a:rPr lang="en-US" baseline="0"/>
            </a:br>
            <a:r>
              <a:rPr lang="en-US" baseline="0"/>
              <a:t>(DNVs prediksjon)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'Læringskurver, flytende havvind'!$G$108</c:f>
              <c:strCache>
                <c:ptCount val="1"/>
                <c:pt idx="0">
                  <c:v>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0.12232961504811898"/>
                  <c:y val="-0.6114111256926217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'Læringskurver, flytende havvind'!$F$109:$F$110</c:f>
              <c:numCache>
                <c:formatCode>General</c:formatCode>
                <c:ptCount val="2"/>
                <c:pt idx="0">
                  <c:v>0.105</c:v>
                </c:pt>
                <c:pt idx="1">
                  <c:v>264</c:v>
                </c:pt>
              </c:numCache>
            </c:numRef>
          </c:xVal>
          <c:yVal>
            <c:numRef>
              <c:f>'Læringskurver, flytende havvind'!$G$109:$G$110</c:f>
              <c:numCache>
                <c:formatCode>0.000</c:formatCode>
                <c:ptCount val="2"/>
                <c:pt idx="0">
                  <c:v>0.25</c:v>
                </c:pt>
                <c:pt idx="1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2F-4388-BD57-76C835244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906528"/>
        <c:axId val="862905808"/>
      </c:scatterChart>
      <c:valAx>
        <c:axId val="86290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aseline="0"/>
                  <a:t>Kumulativ installert kapasitet [GW]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905808"/>
        <c:crosses val="autoZero"/>
        <c:crossBetween val="midCat"/>
      </c:valAx>
      <c:valAx>
        <c:axId val="86290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LCOE [$/kWh]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906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Estimert</a:t>
            </a:r>
            <a:r>
              <a:rPr lang="en-US" baseline="0"/>
              <a:t> læringskurve for flytende havvind</a:t>
            </a:r>
            <a:br>
              <a:rPr lang="en-US" baseline="0"/>
            </a:br>
            <a:r>
              <a:rPr lang="en-US" baseline="0"/>
              <a:t>(GWECs prediksjon)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'Læringskurver, flytende havvind'!$G$128</c:f>
              <c:strCache>
                <c:ptCount val="1"/>
                <c:pt idx="0">
                  <c:v>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7.3921478565179347E-2"/>
                  <c:y val="-0.471299212598425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'Læringskurver, flytende havvind'!$F$151:$F$152</c:f>
              <c:numCache>
                <c:formatCode>General</c:formatCode>
                <c:ptCount val="2"/>
                <c:pt idx="0">
                  <c:v>0.105</c:v>
                </c:pt>
                <c:pt idx="1">
                  <c:v>16.5</c:v>
                </c:pt>
              </c:numCache>
            </c:numRef>
          </c:xVal>
          <c:yVal>
            <c:numRef>
              <c:f>'Læringskurver, flytende havvind'!$G$151:$G$152</c:f>
              <c:numCache>
                <c:formatCode>0.000</c:formatCode>
                <c:ptCount val="2"/>
                <c:pt idx="0">
                  <c:v>0.25</c:v>
                </c:pt>
                <c:pt idx="1">
                  <c:v>0.08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FA-433E-9EBF-1FFC4ED9E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906528"/>
        <c:axId val="862905808"/>
      </c:scatterChart>
      <c:valAx>
        <c:axId val="86290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Kumulativ</a:t>
                </a:r>
                <a:r>
                  <a:rPr lang="en-GB" baseline="0"/>
                  <a:t> installert kapasitet [GW]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905808"/>
        <c:crosses val="autoZero"/>
        <c:crossBetween val="midCat"/>
      </c:valAx>
      <c:valAx>
        <c:axId val="86290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LCOE [$/kWh]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906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Log-Log</a:t>
            </a:r>
            <a:r>
              <a:rPr lang="en-GB" baseline="0"/>
              <a:t> l</a:t>
            </a:r>
            <a:r>
              <a:rPr lang="en-GB"/>
              <a:t>æringskurve landvind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'Læringskurve, landvind'!$C$4</c:f>
              <c:strCache>
                <c:ptCount val="1"/>
                <c:pt idx="0">
                  <c:v>LCOE landvind [$/kWh]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1.7965660542432194E-2"/>
                  <c:y val="-0.3862973899095946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'Læringskurve, landvind'!$B$5:$B$25</c:f>
              <c:numCache>
                <c:formatCode>0.0</c:formatCode>
                <c:ptCount val="21"/>
                <c:pt idx="0">
                  <c:v>0.27400000000000002</c:v>
                </c:pt>
                <c:pt idx="1">
                  <c:v>0.68</c:v>
                </c:pt>
                <c:pt idx="2">
                  <c:v>0.995</c:v>
                </c:pt>
                <c:pt idx="3">
                  <c:v>1.3540000000000001</c:v>
                </c:pt>
                <c:pt idx="4">
                  <c:v>1.4690000000000001</c:v>
                </c:pt>
                <c:pt idx="5">
                  <c:v>1.4650000000000001</c:v>
                </c:pt>
                <c:pt idx="6">
                  <c:v>1.655</c:v>
                </c:pt>
                <c:pt idx="7">
                  <c:v>1.9430000000000001</c:v>
                </c:pt>
                <c:pt idx="8">
                  <c:v>2.3919999999999999</c:v>
                </c:pt>
                <c:pt idx="9">
                  <c:v>2.5870000000000002</c:v>
                </c:pt>
                <c:pt idx="10">
                  <c:v>2.93</c:v>
                </c:pt>
                <c:pt idx="11">
                  <c:v>3.5270000000000001</c:v>
                </c:pt>
                <c:pt idx="12">
                  <c:v>4.7629999999999999</c:v>
                </c:pt>
                <c:pt idx="13">
                  <c:v>6.0069999999999997</c:v>
                </c:pt>
                <c:pt idx="14">
                  <c:v>7.4820000000000002</c:v>
                </c:pt>
                <c:pt idx="15">
                  <c:v>9.6669999999999998</c:v>
                </c:pt>
                <c:pt idx="16">
                  <c:v>13.7</c:v>
                </c:pt>
                <c:pt idx="17">
                  <c:v>18.039000000000001</c:v>
                </c:pt>
                <c:pt idx="18">
                  <c:v>24.236000000000001</c:v>
                </c:pt>
                <c:pt idx="19">
                  <c:v>30.925000000000001</c:v>
                </c:pt>
                <c:pt idx="20">
                  <c:v>38.78</c:v>
                </c:pt>
              </c:numCache>
            </c:numRef>
          </c:xVal>
          <c:yVal>
            <c:numRef>
              <c:f>'Læringskurve, landvind'!$C$5:$C$25</c:f>
              <c:numCache>
                <c:formatCode>General</c:formatCode>
                <c:ptCount val="21"/>
                <c:pt idx="0">
                  <c:v>0.32785081999999999</c:v>
                </c:pt>
                <c:pt idx="1">
                  <c:v>0.32007386999999998</c:v>
                </c:pt>
                <c:pt idx="2">
                  <c:v>0.29722140000000002</c:v>
                </c:pt>
                <c:pt idx="3">
                  <c:v>0.26419419999999999</c:v>
                </c:pt>
                <c:pt idx="4">
                  <c:v>0.25641969999999997</c:v>
                </c:pt>
                <c:pt idx="5">
                  <c:v>0.21215738000000001</c:v>
                </c:pt>
                <c:pt idx="6">
                  <c:v>0.19643468</c:v>
                </c:pt>
                <c:pt idx="7">
                  <c:v>0.2086876</c:v>
                </c:pt>
                <c:pt idx="8">
                  <c:v>0.20031708000000001</c:v>
                </c:pt>
                <c:pt idx="9">
                  <c:v>0.20065267000000001</c:v>
                </c:pt>
                <c:pt idx="10">
                  <c:v>0.21116926</c:v>
                </c:pt>
                <c:pt idx="11">
                  <c:v>0.1982574</c:v>
                </c:pt>
                <c:pt idx="12">
                  <c:v>0.20773248</c:v>
                </c:pt>
                <c:pt idx="13">
                  <c:v>0.18573205000000001</c:v>
                </c:pt>
                <c:pt idx="14">
                  <c:v>0.16313074999999999</c:v>
                </c:pt>
                <c:pt idx="15">
                  <c:v>0.15288077</c:v>
                </c:pt>
                <c:pt idx="16">
                  <c:v>0.15087587999999999</c:v>
                </c:pt>
                <c:pt idx="17">
                  <c:v>0.16236141000000001</c:v>
                </c:pt>
                <c:pt idx="18">
                  <c:v>0.14201892999999999</c:v>
                </c:pt>
                <c:pt idx="19">
                  <c:v>0.13127674</c:v>
                </c:pt>
                <c:pt idx="20">
                  <c:v>0.11504813999999999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3D-4695-9681-C702AC7DF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267568"/>
        <c:axId val="287269368"/>
      </c:scatterChart>
      <c:valAx>
        <c:axId val="287267568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 kumulativ installert</a:t>
                </a:r>
                <a:r>
                  <a:rPr lang="en-GB" baseline="0"/>
                  <a:t> kapasitet [GW]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7269368"/>
        <c:crosses val="autoZero"/>
        <c:crossBetween val="midCat"/>
      </c:valAx>
      <c:valAx>
        <c:axId val="28726936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 LCOE [$/kWh]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7267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Læringskurve bunnfast</a:t>
            </a:r>
            <a:r>
              <a:rPr lang="en-GB" baseline="0"/>
              <a:t> hav</a:t>
            </a:r>
            <a:r>
              <a:rPr lang="en-GB"/>
              <a:t>vind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'Læringskurve, bunnfast havvind'!$C$4</c:f>
              <c:strCache>
                <c:ptCount val="1"/>
                <c:pt idx="0">
                  <c:v>LCOE offshore vind [$/kWh]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5.9509842519685038E-2"/>
                  <c:y val="-0.307133639545056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'Læringskurve, bunnfast havvind'!$B$5:$B$16</c:f>
              <c:numCache>
                <c:formatCode>0.00</c:formatCode>
                <c:ptCount val="12"/>
                <c:pt idx="0">
                  <c:v>3.056</c:v>
                </c:pt>
                <c:pt idx="1">
                  <c:v>3.78</c:v>
                </c:pt>
                <c:pt idx="2">
                  <c:v>5.33</c:v>
                </c:pt>
                <c:pt idx="3">
                  <c:v>7.1710000000000003</c:v>
                </c:pt>
                <c:pt idx="4">
                  <c:v>8.4920000000000009</c:v>
                </c:pt>
                <c:pt idx="5">
                  <c:v>11.72</c:v>
                </c:pt>
                <c:pt idx="6">
                  <c:v>14.34</c:v>
                </c:pt>
                <c:pt idx="7">
                  <c:v>18.809999999999999</c:v>
                </c:pt>
                <c:pt idx="8">
                  <c:v>23.56</c:v>
                </c:pt>
                <c:pt idx="9">
                  <c:v>28.27</c:v>
                </c:pt>
                <c:pt idx="10">
                  <c:v>34.316000000000003</c:v>
                </c:pt>
                <c:pt idx="11">
                  <c:v>54.154000000000003</c:v>
                </c:pt>
              </c:numCache>
            </c:numRef>
          </c:xVal>
          <c:yVal>
            <c:numRef>
              <c:f>'Læringskurve, bunnfast havvind'!$C$5:$C$16</c:f>
              <c:numCache>
                <c:formatCode>General</c:formatCode>
                <c:ptCount val="12"/>
                <c:pt idx="0">
                  <c:v>0.18785676000000001</c:v>
                </c:pt>
                <c:pt idx="1">
                  <c:v>0.19754878000000001</c:v>
                </c:pt>
                <c:pt idx="2">
                  <c:v>0.16660058</c:v>
                </c:pt>
                <c:pt idx="3">
                  <c:v>0.16666164</c:v>
                </c:pt>
                <c:pt idx="4">
                  <c:v>0.17219925</c:v>
                </c:pt>
                <c:pt idx="5">
                  <c:v>0.14052740999999999</c:v>
                </c:pt>
                <c:pt idx="6">
                  <c:v>0.11632308</c:v>
                </c:pt>
                <c:pt idx="7">
                  <c:v>0.10615218</c:v>
                </c:pt>
                <c:pt idx="8">
                  <c:v>0.10004871</c:v>
                </c:pt>
                <c:pt idx="9">
                  <c:v>8.6387640000000002E-2</c:v>
                </c:pt>
                <c:pt idx="10">
                  <c:v>8.6265750000000002E-2</c:v>
                </c:pt>
                <c:pt idx="11">
                  <c:v>7.516697E-2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44-4DFD-964B-FF02AA2F2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456592"/>
        <c:axId val="1060461272"/>
      </c:scatterChart>
      <c:valAx>
        <c:axId val="1060456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Kumulativ installert kapasitet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0461272"/>
        <c:crosses val="autoZero"/>
        <c:crossBetween val="midCat"/>
      </c:valAx>
      <c:valAx>
        <c:axId val="1060461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LCOE [$/kWh]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0456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Log-Log læringskurve bunnfast</a:t>
            </a:r>
            <a:r>
              <a:rPr lang="en-GB" baseline="0"/>
              <a:t> hav</a:t>
            </a:r>
            <a:r>
              <a:rPr lang="en-GB"/>
              <a:t>vind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'Læringskurve, bunnfast havvind'!$C$4</c:f>
              <c:strCache>
                <c:ptCount val="1"/>
                <c:pt idx="0">
                  <c:v>LCOE offshore vind [$/kWh]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0.19489588801399824"/>
                  <c:y val="0.278860454943132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'Læringskurve, bunnfast havvind'!$B$5:$B$16</c:f>
              <c:numCache>
                <c:formatCode>0.00</c:formatCode>
                <c:ptCount val="12"/>
                <c:pt idx="0">
                  <c:v>3.056</c:v>
                </c:pt>
                <c:pt idx="1">
                  <c:v>3.78</c:v>
                </c:pt>
                <c:pt idx="2">
                  <c:v>5.33</c:v>
                </c:pt>
                <c:pt idx="3">
                  <c:v>7.1710000000000003</c:v>
                </c:pt>
                <c:pt idx="4">
                  <c:v>8.4920000000000009</c:v>
                </c:pt>
                <c:pt idx="5">
                  <c:v>11.72</c:v>
                </c:pt>
                <c:pt idx="6">
                  <c:v>14.34</c:v>
                </c:pt>
                <c:pt idx="7">
                  <c:v>18.809999999999999</c:v>
                </c:pt>
                <c:pt idx="8">
                  <c:v>23.56</c:v>
                </c:pt>
                <c:pt idx="9">
                  <c:v>28.27</c:v>
                </c:pt>
                <c:pt idx="10">
                  <c:v>34.316000000000003</c:v>
                </c:pt>
                <c:pt idx="11">
                  <c:v>54.154000000000003</c:v>
                </c:pt>
              </c:numCache>
            </c:numRef>
          </c:xVal>
          <c:yVal>
            <c:numRef>
              <c:f>'Læringskurve, bunnfast havvind'!$C$5:$C$16</c:f>
              <c:numCache>
                <c:formatCode>General</c:formatCode>
                <c:ptCount val="12"/>
                <c:pt idx="0">
                  <c:v>0.18785676000000001</c:v>
                </c:pt>
                <c:pt idx="1">
                  <c:v>0.19754878000000001</c:v>
                </c:pt>
                <c:pt idx="2">
                  <c:v>0.16660058</c:v>
                </c:pt>
                <c:pt idx="3">
                  <c:v>0.16666164</c:v>
                </c:pt>
                <c:pt idx="4">
                  <c:v>0.17219925</c:v>
                </c:pt>
                <c:pt idx="5">
                  <c:v>0.14052740999999999</c:v>
                </c:pt>
                <c:pt idx="6">
                  <c:v>0.11632308</c:v>
                </c:pt>
                <c:pt idx="7">
                  <c:v>0.10615218</c:v>
                </c:pt>
                <c:pt idx="8">
                  <c:v>0.10004871</c:v>
                </c:pt>
                <c:pt idx="9">
                  <c:v>8.6387640000000002E-2</c:v>
                </c:pt>
                <c:pt idx="10">
                  <c:v>8.6265750000000002E-2</c:v>
                </c:pt>
                <c:pt idx="11">
                  <c:v>7.516697E-2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97-4ECB-A482-250DF85EF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456592"/>
        <c:axId val="1060461272"/>
      </c:scatterChart>
      <c:valAx>
        <c:axId val="106045659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</a:t>
                </a:r>
                <a:r>
                  <a:rPr lang="en-GB" baseline="0"/>
                  <a:t> kumulativ</a:t>
                </a:r>
                <a:r>
                  <a:rPr lang="en-GB"/>
                  <a:t> installert kapasitet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0461272"/>
        <c:crosses val="autoZero"/>
        <c:crossBetween val="midCat"/>
      </c:valAx>
      <c:valAx>
        <c:axId val="106046127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</a:t>
                </a:r>
                <a:r>
                  <a:rPr lang="en-GB" baseline="0"/>
                  <a:t> </a:t>
                </a:r>
                <a:r>
                  <a:rPr lang="en-GB"/>
                  <a:t>LCOE [$/kWh]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0456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Læringskurve solmoduler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'Læringskurve, sol'!$C$5</c:f>
              <c:strCache>
                <c:ptCount val="1"/>
                <c:pt idx="0">
                  <c:v>Modulpris [$/W]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6.0727471566054243E-2"/>
                  <c:y val="-0.6389592446777485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'Læringskurve, sol'!$B$6:$B$30</c:f>
              <c:numCache>
                <c:formatCode>General</c:formatCode>
                <c:ptCount val="25"/>
                <c:pt idx="0">
                  <c:v>8.9154999999999998E-2</c:v>
                </c:pt>
                <c:pt idx="1">
                  <c:v>0.11365500000000001</c:v>
                </c:pt>
                <c:pt idx="2">
                  <c:v>0.1406</c:v>
                </c:pt>
                <c:pt idx="3">
                  <c:v>0.17335</c:v>
                </c:pt>
                <c:pt idx="4">
                  <c:v>0.21230000000000002</c:v>
                </c:pt>
                <c:pt idx="5">
                  <c:v>0.25714999999999999</c:v>
                </c:pt>
                <c:pt idx="6">
                  <c:v>0.30904999999999999</c:v>
                </c:pt>
                <c:pt idx="7">
                  <c:v>0.3659</c:v>
                </c:pt>
                <c:pt idx="8">
                  <c:v>0.42375000000000002</c:v>
                </c:pt>
                <c:pt idx="9">
                  <c:v>0.48925000000000002</c:v>
                </c:pt>
                <c:pt idx="10">
                  <c:v>0.56499999999999995</c:v>
                </c:pt>
                <c:pt idx="11">
                  <c:v>0.65079999999999993</c:v>
                </c:pt>
                <c:pt idx="12">
                  <c:v>0.77100000000000002</c:v>
                </c:pt>
                <c:pt idx="13">
                  <c:v>0.91449999999999998</c:v>
                </c:pt>
                <c:pt idx="14">
                  <c:v>1.103</c:v>
                </c:pt>
                <c:pt idx="15">
                  <c:v>1.373</c:v>
                </c:pt>
                <c:pt idx="16">
                  <c:v>1.7384999999999999</c:v>
                </c:pt>
                <c:pt idx="17">
                  <c:v>2.2292055999999998</c:v>
                </c:pt>
                <c:pt idx="18">
                  <c:v>3.0519789999999998</c:v>
                </c:pt>
                <c:pt idx="19">
                  <c:v>4.5481189999999998</c:v>
                </c:pt>
                <c:pt idx="20">
                  <c:v>6.0931930000000003</c:v>
                </c:pt>
                <c:pt idx="21">
                  <c:v>8.5064659999999996</c:v>
                </c:pt>
                <c:pt idx="22">
                  <c:v>14.729540999999999</c:v>
                </c:pt>
                <c:pt idx="23">
                  <c:v>22.844467000000002</c:v>
                </c:pt>
                <c:pt idx="24">
                  <c:v>40.337809999999998</c:v>
                </c:pt>
              </c:numCache>
            </c:numRef>
          </c:xVal>
          <c:yVal>
            <c:numRef>
              <c:f>'Læringskurve, sol'!$C$6:$C$30</c:f>
              <c:numCache>
                <c:formatCode>General</c:formatCode>
                <c:ptCount val="25"/>
                <c:pt idx="0">
                  <c:v>12.40504</c:v>
                </c:pt>
                <c:pt idx="1">
                  <c:v>10.546381999999999</c:v>
                </c:pt>
                <c:pt idx="2">
                  <c:v>9.8507619999999996</c:v>
                </c:pt>
                <c:pt idx="3">
                  <c:v>10.180332</c:v>
                </c:pt>
                <c:pt idx="4">
                  <c:v>10.529626</c:v>
                </c:pt>
                <c:pt idx="5">
                  <c:v>9.7542609999999996</c:v>
                </c:pt>
                <c:pt idx="6">
                  <c:v>9.0874649999999999</c:v>
                </c:pt>
                <c:pt idx="7">
                  <c:v>8.4983760000000004</c:v>
                </c:pt>
                <c:pt idx="8">
                  <c:v>8.0393150000000002</c:v>
                </c:pt>
                <c:pt idx="9">
                  <c:v>7.4332066000000001</c:v>
                </c:pt>
                <c:pt idx="10">
                  <c:v>6.9492725999999996</c:v>
                </c:pt>
                <c:pt idx="11">
                  <c:v>6.9250400000000001</c:v>
                </c:pt>
                <c:pt idx="12">
                  <c:v>6.2401559999999998</c:v>
                </c:pt>
                <c:pt idx="13">
                  <c:v>5.7644114000000002</c:v>
                </c:pt>
                <c:pt idx="14">
                  <c:v>5.6569704999999999</c:v>
                </c:pt>
                <c:pt idx="15">
                  <c:v>5.4728389999999996</c:v>
                </c:pt>
                <c:pt idx="16">
                  <c:v>5.00502</c:v>
                </c:pt>
                <c:pt idx="17">
                  <c:v>4.7581787000000002</c:v>
                </c:pt>
                <c:pt idx="18">
                  <c:v>4.1068505999999996</c:v>
                </c:pt>
                <c:pt idx="19">
                  <c:v>4.1507310000000004</c:v>
                </c:pt>
                <c:pt idx="20">
                  <c:v>4.5242715000000002</c:v>
                </c:pt>
                <c:pt idx="21">
                  <c:v>4.5577800000000002</c:v>
                </c:pt>
                <c:pt idx="22">
                  <c:v>4.1538196000000003</c:v>
                </c:pt>
                <c:pt idx="23">
                  <c:v>2.7763515000000001</c:v>
                </c:pt>
                <c:pt idx="24">
                  <c:v>2.1539391999999999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1B-43E3-8238-9F3CAA737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6063992"/>
        <c:axId val="696064712"/>
      </c:scatterChart>
      <c:valAx>
        <c:axId val="696063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Kumulativ installert</a:t>
                </a:r>
                <a:r>
                  <a:rPr lang="en-GB" baseline="0"/>
                  <a:t> kapasitet [GW]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064712"/>
        <c:crosses val="autoZero"/>
        <c:crossBetween val="midCat"/>
      </c:valAx>
      <c:valAx>
        <c:axId val="69606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Modylpriser</a:t>
                </a:r>
                <a:r>
                  <a:rPr lang="en-GB" baseline="0"/>
                  <a:t> [$/W]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063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Log-Log læringskurve solmoduler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'Læringskurve, sol'!$C$5</c:f>
              <c:strCache>
                <c:ptCount val="1"/>
                <c:pt idx="0">
                  <c:v>Modulpris [$/W]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0.30150437445319334"/>
                  <c:y val="-0.6645027704870224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'Læringskurve, sol'!$B$6:$B$30</c:f>
              <c:numCache>
                <c:formatCode>General</c:formatCode>
                <c:ptCount val="25"/>
                <c:pt idx="0">
                  <c:v>8.9154999999999998E-2</c:v>
                </c:pt>
                <c:pt idx="1">
                  <c:v>0.11365500000000001</c:v>
                </c:pt>
                <c:pt idx="2">
                  <c:v>0.1406</c:v>
                </c:pt>
                <c:pt idx="3">
                  <c:v>0.17335</c:v>
                </c:pt>
                <c:pt idx="4">
                  <c:v>0.21230000000000002</c:v>
                </c:pt>
                <c:pt idx="5">
                  <c:v>0.25714999999999999</c:v>
                </c:pt>
                <c:pt idx="6">
                  <c:v>0.30904999999999999</c:v>
                </c:pt>
                <c:pt idx="7">
                  <c:v>0.3659</c:v>
                </c:pt>
                <c:pt idx="8">
                  <c:v>0.42375000000000002</c:v>
                </c:pt>
                <c:pt idx="9">
                  <c:v>0.48925000000000002</c:v>
                </c:pt>
                <c:pt idx="10">
                  <c:v>0.56499999999999995</c:v>
                </c:pt>
                <c:pt idx="11">
                  <c:v>0.65079999999999993</c:v>
                </c:pt>
                <c:pt idx="12">
                  <c:v>0.77100000000000002</c:v>
                </c:pt>
                <c:pt idx="13">
                  <c:v>0.91449999999999998</c:v>
                </c:pt>
                <c:pt idx="14">
                  <c:v>1.103</c:v>
                </c:pt>
                <c:pt idx="15">
                  <c:v>1.373</c:v>
                </c:pt>
                <c:pt idx="16">
                  <c:v>1.7384999999999999</c:v>
                </c:pt>
                <c:pt idx="17">
                  <c:v>2.2292055999999998</c:v>
                </c:pt>
                <c:pt idx="18">
                  <c:v>3.0519789999999998</c:v>
                </c:pt>
                <c:pt idx="19">
                  <c:v>4.5481189999999998</c:v>
                </c:pt>
                <c:pt idx="20">
                  <c:v>6.0931930000000003</c:v>
                </c:pt>
                <c:pt idx="21">
                  <c:v>8.5064659999999996</c:v>
                </c:pt>
                <c:pt idx="22">
                  <c:v>14.729540999999999</c:v>
                </c:pt>
                <c:pt idx="23">
                  <c:v>22.844467000000002</c:v>
                </c:pt>
                <c:pt idx="24">
                  <c:v>40.337809999999998</c:v>
                </c:pt>
              </c:numCache>
            </c:numRef>
          </c:xVal>
          <c:yVal>
            <c:numRef>
              <c:f>'Læringskurve, sol'!$C$6:$C$30</c:f>
              <c:numCache>
                <c:formatCode>General</c:formatCode>
                <c:ptCount val="25"/>
                <c:pt idx="0">
                  <c:v>12.40504</c:v>
                </c:pt>
                <c:pt idx="1">
                  <c:v>10.546381999999999</c:v>
                </c:pt>
                <c:pt idx="2">
                  <c:v>9.8507619999999996</c:v>
                </c:pt>
                <c:pt idx="3">
                  <c:v>10.180332</c:v>
                </c:pt>
                <c:pt idx="4">
                  <c:v>10.529626</c:v>
                </c:pt>
                <c:pt idx="5">
                  <c:v>9.7542609999999996</c:v>
                </c:pt>
                <c:pt idx="6">
                  <c:v>9.0874649999999999</c:v>
                </c:pt>
                <c:pt idx="7">
                  <c:v>8.4983760000000004</c:v>
                </c:pt>
                <c:pt idx="8">
                  <c:v>8.0393150000000002</c:v>
                </c:pt>
                <c:pt idx="9">
                  <c:v>7.4332066000000001</c:v>
                </c:pt>
                <c:pt idx="10">
                  <c:v>6.9492725999999996</c:v>
                </c:pt>
                <c:pt idx="11">
                  <c:v>6.9250400000000001</c:v>
                </c:pt>
                <c:pt idx="12">
                  <c:v>6.2401559999999998</c:v>
                </c:pt>
                <c:pt idx="13">
                  <c:v>5.7644114000000002</c:v>
                </c:pt>
                <c:pt idx="14">
                  <c:v>5.6569704999999999</c:v>
                </c:pt>
                <c:pt idx="15">
                  <c:v>5.4728389999999996</c:v>
                </c:pt>
                <c:pt idx="16">
                  <c:v>5.00502</c:v>
                </c:pt>
                <c:pt idx="17">
                  <c:v>4.7581787000000002</c:v>
                </c:pt>
                <c:pt idx="18">
                  <c:v>4.1068505999999996</c:v>
                </c:pt>
                <c:pt idx="19">
                  <c:v>4.1507310000000004</c:v>
                </c:pt>
                <c:pt idx="20">
                  <c:v>4.5242715000000002</c:v>
                </c:pt>
                <c:pt idx="21">
                  <c:v>4.5577800000000002</c:v>
                </c:pt>
                <c:pt idx="22">
                  <c:v>4.1538196000000003</c:v>
                </c:pt>
                <c:pt idx="23">
                  <c:v>2.7763515000000001</c:v>
                </c:pt>
                <c:pt idx="24">
                  <c:v>2.1539391999999999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17-4973-9ED9-2CD502299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6063992"/>
        <c:axId val="696064712"/>
      </c:scatterChart>
      <c:valAx>
        <c:axId val="69606399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 kumulativ installert kapasitet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064712"/>
        <c:crosses val="autoZero"/>
        <c:crossBetween val="midCat"/>
      </c:valAx>
      <c:valAx>
        <c:axId val="696064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</a:t>
                </a:r>
                <a:r>
                  <a:rPr lang="en-GB" baseline="0"/>
                  <a:t> m</a:t>
                </a:r>
                <a:r>
                  <a:rPr lang="en-GB"/>
                  <a:t>dulpriser</a:t>
                </a:r>
                <a:r>
                  <a:rPr lang="en-GB" baseline="0"/>
                  <a:t> [$/W]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063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Læringskurve</a:t>
            </a:r>
            <a:r>
              <a:rPr lang="en-GB" baseline="0"/>
              <a:t> solkraft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5.5608923884514438E-2"/>
                  <c:y val="-0.7073775153105861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'Læringskurve, sol'!#REF!</c:f>
            </c:numRef>
          </c:xVal>
          <c:yVal>
            <c:numRef>
              <c:f>'Læringskurve, sol'!#REF!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'Læringskurve, sol'!#REF!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C38-4FB5-9885-41F7724B4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6495080"/>
        <c:axId val="866488240"/>
      </c:scatterChart>
      <c:valAx>
        <c:axId val="866495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Kumulativ installert kapasitet [GW]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6488240"/>
        <c:crosses val="autoZero"/>
        <c:crossBetween val="midCat"/>
      </c:valAx>
      <c:valAx>
        <c:axId val="86648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LCOE [$/kWh]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6495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Estimert læringskurve for flytende havvind</a:t>
            </a:r>
            <a:br>
              <a:rPr lang="en-US"/>
            </a:br>
            <a:r>
              <a:rPr lang="en-US"/>
              <a:t>(basert på bunnfast havvind)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'Læringskurver, flytende havvind'!$F$51</c:f>
              <c:strCache>
                <c:ptCount val="1"/>
                <c:pt idx="0">
                  <c:v>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'Læringskurver, flytende havvind'!$E$52:$E$72</c:f>
              <c:numCache>
                <c:formatCode>General</c:formatCode>
                <c:ptCount val="21"/>
                <c:pt idx="0">
                  <c:v>0.105</c:v>
                </c:pt>
                <c:pt idx="1">
                  <c:v>0.15</c:v>
                </c:pt>
                <c:pt idx="2">
                  <c:v>0.2</c:v>
                </c:pt>
                <c:pt idx="3">
                  <c:v>0.35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15</c:v>
                </c:pt>
                <c:pt idx="16">
                  <c:v>20</c:v>
                </c:pt>
                <c:pt idx="17">
                  <c:v>30</c:v>
                </c:pt>
                <c:pt idx="18">
                  <c:v>50</c:v>
                </c:pt>
                <c:pt idx="19">
                  <c:v>100</c:v>
                </c:pt>
                <c:pt idx="20">
                  <c:v>200</c:v>
                </c:pt>
              </c:numCache>
            </c:numRef>
          </c:xVal>
          <c:yVal>
            <c:numRef>
              <c:f>'Læringskurver, flytende havvind'!$F$52:$F$72</c:f>
              <c:numCache>
                <c:formatCode>0.000</c:formatCode>
                <c:ptCount val="21"/>
                <c:pt idx="0">
                  <c:v>0.25</c:v>
                </c:pt>
                <c:pt idx="1">
                  <c:v>0.21948295227470965</c:v>
                </c:pt>
                <c:pt idx="2">
                  <c:v>0.19760510240730586</c:v>
                </c:pt>
                <c:pt idx="3">
                  <c:v>0.16109767278237599</c:v>
                </c:pt>
                <c:pt idx="4">
                  <c:v>0.14143277130744408</c:v>
                </c:pt>
                <c:pt idx="5">
                  <c:v>0.10981814482537043</c:v>
                </c:pt>
                <c:pt idx="6">
                  <c:v>8.5270371367256639E-2</c:v>
                </c:pt>
                <c:pt idx="7">
                  <c:v>7.3540206471508343E-2</c:v>
                </c:pt>
                <c:pt idx="8">
                  <c:v>6.6209789326454618E-2</c:v>
                </c:pt>
                <c:pt idx="9">
                  <c:v>6.1030938907780719E-2</c:v>
                </c:pt>
                <c:pt idx="10">
                  <c:v>5.7101681386276255E-2</c:v>
                </c:pt>
                <c:pt idx="11">
                  <c:v>5.3977568625317454E-2</c:v>
                </c:pt>
                <c:pt idx="12">
                  <c:v>5.1409840632368066E-2</c:v>
                </c:pt>
                <c:pt idx="13">
                  <c:v>4.924652457453161E-2</c:v>
                </c:pt>
                <c:pt idx="14">
                  <c:v>4.7388624473981671E-2</c:v>
                </c:pt>
                <c:pt idx="15">
                  <c:v>4.0869638214752695E-2</c:v>
                </c:pt>
                <c:pt idx="16">
                  <c:v>3.6795791933159287E-2</c:v>
                </c:pt>
                <c:pt idx="17">
                  <c:v>3.173400200630852E-2</c:v>
                </c:pt>
                <c:pt idx="18">
                  <c:v>2.6336014415417268E-2</c:v>
                </c:pt>
                <c:pt idx="19">
                  <c:v>2.0449095485150209E-2</c:v>
                </c:pt>
                <c:pt idx="20">
                  <c:v>1.5878086166143428E-2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4DC-4408-B13D-231323BF8AA6}"/>
            </c:ext>
          </c:extLst>
        </c:ser>
        <c:ser>
          <c:idx val="0"/>
          <c:order val="1"/>
          <c:tx>
            <c:strRef>
              <c:f>'Læringskurver, flytende havvind'!$F$51</c:f>
              <c:strCache>
                <c:ptCount val="1"/>
                <c:pt idx="0">
                  <c:v>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0.17506714785651795"/>
                  <c:y val="-0.549197652376786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'Læringskurver, flytende havvind'!$E$52:$E$72</c:f>
              <c:numCache>
                <c:formatCode>General</c:formatCode>
                <c:ptCount val="21"/>
                <c:pt idx="0">
                  <c:v>0.105</c:v>
                </c:pt>
                <c:pt idx="1">
                  <c:v>0.15</c:v>
                </c:pt>
                <c:pt idx="2">
                  <c:v>0.2</c:v>
                </c:pt>
                <c:pt idx="3">
                  <c:v>0.35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15</c:v>
                </c:pt>
                <c:pt idx="16">
                  <c:v>20</c:v>
                </c:pt>
                <c:pt idx="17">
                  <c:v>30</c:v>
                </c:pt>
                <c:pt idx="18">
                  <c:v>50</c:v>
                </c:pt>
                <c:pt idx="19">
                  <c:v>100</c:v>
                </c:pt>
                <c:pt idx="20">
                  <c:v>200</c:v>
                </c:pt>
              </c:numCache>
            </c:numRef>
          </c:xVal>
          <c:yVal>
            <c:numRef>
              <c:f>'Læringskurver, flytende havvind'!$F$52:$F$72</c:f>
              <c:numCache>
                <c:formatCode>0.000</c:formatCode>
                <c:ptCount val="21"/>
                <c:pt idx="0">
                  <c:v>0.25</c:v>
                </c:pt>
                <c:pt idx="1">
                  <c:v>0.21948295227470965</c:v>
                </c:pt>
                <c:pt idx="2">
                  <c:v>0.19760510240730586</c:v>
                </c:pt>
                <c:pt idx="3">
                  <c:v>0.16109767278237599</c:v>
                </c:pt>
                <c:pt idx="4">
                  <c:v>0.14143277130744408</c:v>
                </c:pt>
                <c:pt idx="5">
                  <c:v>0.10981814482537043</c:v>
                </c:pt>
                <c:pt idx="6">
                  <c:v>8.5270371367256639E-2</c:v>
                </c:pt>
                <c:pt idx="7">
                  <c:v>7.3540206471508343E-2</c:v>
                </c:pt>
                <c:pt idx="8">
                  <c:v>6.6209789326454618E-2</c:v>
                </c:pt>
                <c:pt idx="9">
                  <c:v>6.1030938907780719E-2</c:v>
                </c:pt>
                <c:pt idx="10">
                  <c:v>5.7101681386276255E-2</c:v>
                </c:pt>
                <c:pt idx="11">
                  <c:v>5.3977568625317454E-2</c:v>
                </c:pt>
                <c:pt idx="12">
                  <c:v>5.1409840632368066E-2</c:v>
                </c:pt>
                <c:pt idx="13">
                  <c:v>4.924652457453161E-2</c:v>
                </c:pt>
                <c:pt idx="14">
                  <c:v>4.7388624473981671E-2</c:v>
                </c:pt>
                <c:pt idx="15">
                  <c:v>4.0869638214752695E-2</c:v>
                </c:pt>
                <c:pt idx="16">
                  <c:v>3.6795791933159287E-2</c:v>
                </c:pt>
                <c:pt idx="17">
                  <c:v>3.173400200630852E-2</c:v>
                </c:pt>
                <c:pt idx="18">
                  <c:v>2.6336014415417268E-2</c:v>
                </c:pt>
                <c:pt idx="19">
                  <c:v>2.0449095485150209E-2</c:v>
                </c:pt>
                <c:pt idx="20">
                  <c:v>1.5878086166143428E-2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DC-4408-B13D-231323BF8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906528"/>
        <c:axId val="862905808"/>
      </c:scatterChart>
      <c:valAx>
        <c:axId val="86290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Kumulativ installert kapasitet [GW]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905808"/>
        <c:crosses val="autoZero"/>
        <c:crossBetween val="midCat"/>
      </c:valAx>
      <c:valAx>
        <c:axId val="86290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LCOE [$/kWh]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906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Estimert</a:t>
            </a:r>
            <a:r>
              <a:rPr lang="en-US" baseline="0"/>
              <a:t> læringskurve for flytende havvind</a:t>
            </a:r>
            <a:br>
              <a:rPr lang="en-US" baseline="0"/>
            </a:br>
            <a:r>
              <a:rPr lang="en-US" baseline="0"/>
              <a:t>(basert på solmoduler)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'Læringskurver, flytende havvind'!$F$51</c:f>
              <c:strCache>
                <c:ptCount val="1"/>
                <c:pt idx="0">
                  <c:v>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0.16951159230096238"/>
                  <c:y val="-0.5445942694663167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'Læringskurver, flytende havvind'!$E$79:$E$99</c:f>
              <c:numCache>
                <c:formatCode>General</c:formatCode>
                <c:ptCount val="21"/>
                <c:pt idx="0">
                  <c:v>0.105</c:v>
                </c:pt>
                <c:pt idx="1">
                  <c:v>0.15</c:v>
                </c:pt>
                <c:pt idx="2">
                  <c:v>0.2</c:v>
                </c:pt>
                <c:pt idx="3">
                  <c:v>0.35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15</c:v>
                </c:pt>
                <c:pt idx="16">
                  <c:v>20</c:v>
                </c:pt>
                <c:pt idx="17">
                  <c:v>30</c:v>
                </c:pt>
                <c:pt idx="18">
                  <c:v>50</c:v>
                </c:pt>
                <c:pt idx="19">
                  <c:v>100</c:v>
                </c:pt>
                <c:pt idx="20">
                  <c:v>200</c:v>
                </c:pt>
              </c:numCache>
            </c:numRef>
          </c:xVal>
          <c:yVal>
            <c:numRef>
              <c:f>'Læringskurver, flytende havvind'!$F$79:$F$99</c:f>
              <c:numCache>
                <c:formatCode>0.000</c:formatCode>
                <c:ptCount val="21"/>
                <c:pt idx="0">
                  <c:v>0.25</c:v>
                </c:pt>
                <c:pt idx="1">
                  <c:v>0.22842825009081213</c:v>
                </c:pt>
                <c:pt idx="2">
                  <c:v>0.21239305534457767</c:v>
                </c:pt>
                <c:pt idx="3">
                  <c:v>0.18435362687999174</c:v>
                </c:pt>
                <c:pt idx="4">
                  <c:v>0.16844630554436407</c:v>
                </c:pt>
                <c:pt idx="5">
                  <c:v>0.14135165616949072</c:v>
                </c:pt>
                <c:pt idx="6">
                  <c:v>0.11861519097903678</c:v>
                </c:pt>
                <c:pt idx="7">
                  <c:v>0.10705062911338446</c:v>
                </c:pt>
                <c:pt idx="8">
                  <c:v>9.953589446538183E-2</c:v>
                </c:pt>
                <c:pt idx="9">
                  <c:v>9.4072241060060693E-2</c:v>
                </c:pt>
                <c:pt idx="10">
                  <c:v>8.9831496572523539E-2</c:v>
                </c:pt>
                <c:pt idx="11">
                  <c:v>8.6395494992372868E-2</c:v>
                </c:pt>
                <c:pt idx="12">
                  <c:v>8.3525509719700186E-2</c:v>
                </c:pt>
                <c:pt idx="13">
                  <c:v>8.1073243173254594E-2</c:v>
                </c:pt>
                <c:pt idx="14">
                  <c:v>7.8940686947349015E-2</c:v>
                </c:pt>
                <c:pt idx="15">
                  <c:v>7.1244248992103881E-2</c:v>
                </c:pt>
                <c:pt idx="16">
                  <c:v>6.6243048804809038E-2</c:v>
                </c:pt>
                <c:pt idx="17">
                  <c:v>5.9784585687652068E-2</c:v>
                </c:pt>
                <c:pt idx="18">
                  <c:v>5.2536542784142187E-2</c:v>
                </c:pt>
                <c:pt idx="19">
                  <c:v>4.4086020812145209E-2</c:v>
                </c:pt>
                <c:pt idx="20">
                  <c:v>3.6994768365983095E-2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AF-4A0B-A907-1E5161260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906528"/>
        <c:axId val="862905808"/>
      </c:scatterChart>
      <c:valAx>
        <c:axId val="86290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Kumulativ</a:t>
                </a:r>
                <a:r>
                  <a:rPr lang="en-GB" baseline="0"/>
                  <a:t> installert kapasitet [GW]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905808"/>
        <c:crosses val="autoZero"/>
        <c:crossBetween val="midCat"/>
      </c:valAx>
      <c:valAx>
        <c:axId val="86290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LCOE [$/kWh]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906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7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image" Target="../media/image1.png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4762</xdr:rowOff>
    </xdr:from>
    <xdr:to>
      <xdr:col>10</xdr:col>
      <xdr:colOff>0</xdr:colOff>
      <xdr:row>16</xdr:row>
      <xdr:rowOff>80962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736347A-D53B-5847-843B-5DF0A06DC7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10</xdr:col>
      <xdr:colOff>0</xdr:colOff>
      <xdr:row>31</xdr:row>
      <xdr:rowOff>76200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3625BFC6-075F-4538-AAF2-073D1FD420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57150</xdr:colOff>
      <xdr:row>2</xdr:row>
      <xdr:rowOff>9525</xdr:rowOff>
    </xdr:from>
    <xdr:to>
      <xdr:col>14</xdr:col>
      <xdr:colOff>676275</xdr:colOff>
      <xdr:row>3</xdr:row>
      <xdr:rowOff>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8D430E32-35D2-4D2D-B911-E75E3F0E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390525"/>
          <a:ext cx="6191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285750</xdr:colOff>
      <xdr:row>4</xdr:row>
      <xdr:rowOff>9525</xdr:rowOff>
    </xdr:from>
    <xdr:to>
      <xdr:col>14</xdr:col>
      <xdr:colOff>752475</xdr:colOff>
      <xdr:row>5</xdr:row>
      <xdr:rowOff>0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493BA550-8D8E-408A-A26E-4B5487B64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962025"/>
          <a:ext cx="466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3</xdr:row>
      <xdr:rowOff>4762</xdr:rowOff>
    </xdr:from>
    <xdr:to>
      <xdr:col>10</xdr:col>
      <xdr:colOff>4762</xdr:colOff>
      <xdr:row>16</xdr:row>
      <xdr:rowOff>80962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5DF3596-F2AD-A598-CC0A-CD9279B966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10</xdr:col>
      <xdr:colOff>0</xdr:colOff>
      <xdr:row>31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65A35A2-2089-4CB4-A252-5ADF853458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57150</xdr:colOff>
      <xdr:row>2</xdr:row>
      <xdr:rowOff>9525</xdr:rowOff>
    </xdr:from>
    <xdr:to>
      <xdr:col>14</xdr:col>
      <xdr:colOff>676275</xdr:colOff>
      <xdr:row>3</xdr:row>
      <xdr:rowOff>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B7E50B1E-BDF1-0B9A-F91A-DB55C6BAB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390525"/>
          <a:ext cx="6191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285750</xdr:colOff>
      <xdr:row>4</xdr:row>
      <xdr:rowOff>9525</xdr:rowOff>
    </xdr:from>
    <xdr:to>
      <xdr:col>14</xdr:col>
      <xdr:colOff>752475</xdr:colOff>
      <xdr:row>5</xdr:row>
      <xdr:rowOff>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865621FD-1E2D-8E24-551E-2F36552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962025"/>
          <a:ext cx="466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4762</xdr:rowOff>
    </xdr:from>
    <xdr:to>
      <xdr:col>10</xdr:col>
      <xdr:colOff>0</xdr:colOff>
      <xdr:row>18</xdr:row>
      <xdr:rowOff>80962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BFA5017-60B0-FF03-5519-55460E053D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10</xdr:col>
      <xdr:colOff>0</xdr:colOff>
      <xdr:row>34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2ED1884-8AAC-4242-86C3-47ACF776F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57150</xdr:colOff>
      <xdr:row>2</xdr:row>
      <xdr:rowOff>9525</xdr:rowOff>
    </xdr:from>
    <xdr:to>
      <xdr:col>14</xdr:col>
      <xdr:colOff>676275</xdr:colOff>
      <xdr:row>3</xdr:row>
      <xdr:rowOff>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C398A978-2F50-46C8-9B57-B84941E7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390525"/>
          <a:ext cx="6191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285750</xdr:colOff>
      <xdr:row>4</xdr:row>
      <xdr:rowOff>9525</xdr:rowOff>
    </xdr:from>
    <xdr:to>
      <xdr:col>14</xdr:col>
      <xdr:colOff>752475</xdr:colOff>
      <xdr:row>5</xdr:row>
      <xdr:rowOff>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DEF444D6-2EE1-4F7C-91A1-654C8585B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962025"/>
          <a:ext cx="466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14287</xdr:colOff>
      <xdr:row>36</xdr:row>
      <xdr:rowOff>166687</xdr:rowOff>
    </xdr:from>
    <xdr:to>
      <xdr:col>10</xdr:col>
      <xdr:colOff>14287</xdr:colOff>
      <xdr:row>37</xdr:row>
      <xdr:rowOff>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EC52AD3C-8ABC-C5A1-3E4F-3BF45269F1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50</xdr:row>
      <xdr:rowOff>9525</xdr:rowOff>
    </xdr:from>
    <xdr:to>
      <xdr:col>0</xdr:col>
      <xdr:colOff>695325</xdr:colOff>
      <xdr:row>51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80A976B3-7F94-4774-9045-BCAB5670D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010025"/>
          <a:ext cx="6191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42862</xdr:colOff>
      <xdr:row>49</xdr:row>
      <xdr:rowOff>185737</xdr:rowOff>
    </xdr:from>
    <xdr:ext cx="1095685" cy="1929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kstSylinder 2">
              <a:extLst>
                <a:ext uri="{FF2B5EF4-FFF2-40B4-BE49-F238E27FC236}">
                  <a16:creationId xmlns:a16="http://schemas.microsoft.com/office/drawing/2014/main" id="{F5632B9A-02EC-9444-96EE-6E787162E22B}"/>
                </a:ext>
              </a:extLst>
            </xdr:cNvPr>
            <xdr:cNvSpPr txBox="1"/>
          </xdr:nvSpPr>
          <xdr:spPr>
            <a:xfrm>
              <a:off x="1566862" y="10091737"/>
              <a:ext cx="1095685" cy="1929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𝑌</m:t>
                        </m:r>
                      </m:e>
                      <m:sub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nb-NO" sz="1100" b="0" i="1">
                        <a:latin typeface="Cambria Math" panose="02040503050406030204" pitchFamily="18" charset="0"/>
                      </a:rPr>
                      <m:t>=0,109</m:t>
                    </m:r>
                    <m:sSubSup>
                      <m:sSubSup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  <m:sup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−0,365</m:t>
                        </m:r>
                      </m:sup>
                    </m:sSubSup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3" name="TekstSylinder 2">
              <a:extLst>
                <a:ext uri="{FF2B5EF4-FFF2-40B4-BE49-F238E27FC236}">
                  <a16:creationId xmlns:a16="http://schemas.microsoft.com/office/drawing/2014/main" id="{F5632B9A-02EC-9444-96EE-6E787162E22B}"/>
                </a:ext>
              </a:extLst>
            </xdr:cNvPr>
            <xdr:cNvSpPr txBox="1"/>
          </xdr:nvSpPr>
          <xdr:spPr>
            <a:xfrm>
              <a:off x="1566862" y="10091737"/>
              <a:ext cx="1095685" cy="1929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nb-NO" sz="1100" b="0" i="0">
                  <a:latin typeface="Cambria Math" panose="02040503050406030204" pitchFamily="18" charset="0"/>
                </a:rPr>
                <a:t>𝑌</a:t>
              </a:r>
              <a:r>
                <a:rPr lang="en-GB" sz="1100" b="0" i="0">
                  <a:latin typeface="Cambria Math" panose="02040503050406030204" pitchFamily="18" charset="0"/>
                </a:rPr>
                <a:t>_</a:t>
              </a:r>
              <a:r>
                <a:rPr lang="nb-NO" sz="1100" b="0" i="0">
                  <a:latin typeface="Cambria Math" panose="02040503050406030204" pitchFamily="18" charset="0"/>
                </a:rPr>
                <a:t>𝑡=0,109𝑥_𝑡^(−0,365)</a:t>
              </a:r>
              <a:endParaRPr lang="en-GB" sz="1100"/>
            </a:p>
          </xdr:txBody>
        </xdr:sp>
      </mc:Fallback>
    </mc:AlternateContent>
    <xdr:clientData/>
  </xdr:oneCellAnchor>
  <xdr:twoCellAnchor>
    <xdr:from>
      <xdr:col>7</xdr:col>
      <xdr:colOff>4762</xdr:colOff>
      <xdr:row>50</xdr:row>
      <xdr:rowOff>4762</xdr:rowOff>
    </xdr:from>
    <xdr:to>
      <xdr:col>13</xdr:col>
      <xdr:colOff>4762</xdr:colOff>
      <xdr:row>64</xdr:row>
      <xdr:rowOff>80962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FA6C34E-BF3B-4B1A-48AA-F53EE12407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77</xdr:row>
      <xdr:rowOff>9525</xdr:rowOff>
    </xdr:from>
    <xdr:to>
      <xdr:col>0</xdr:col>
      <xdr:colOff>695325</xdr:colOff>
      <xdr:row>78</xdr:row>
      <xdr:rowOff>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B93AC474-CC28-4F08-9934-D392DBDC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010025"/>
          <a:ext cx="6191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42862</xdr:colOff>
      <xdr:row>76</xdr:row>
      <xdr:rowOff>185737</xdr:rowOff>
    </xdr:from>
    <xdr:ext cx="1095685" cy="1905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kstSylinder 5">
              <a:extLst>
                <a:ext uri="{FF2B5EF4-FFF2-40B4-BE49-F238E27FC236}">
                  <a16:creationId xmlns:a16="http://schemas.microsoft.com/office/drawing/2014/main" id="{5F1A12A9-491C-40FF-AB5D-59A30316D85F}"/>
                </a:ext>
              </a:extLst>
            </xdr:cNvPr>
            <xdr:cNvSpPr txBox="1"/>
          </xdr:nvSpPr>
          <xdr:spPr>
            <a:xfrm>
              <a:off x="1566862" y="15235237"/>
              <a:ext cx="1095685" cy="1905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𝑌</m:t>
                        </m:r>
                      </m:e>
                      <m:sub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nb-NO" sz="1100" b="0" i="1">
                        <a:latin typeface="Cambria Math" panose="02040503050406030204" pitchFamily="18" charset="0"/>
                      </a:rPr>
                      <m:t>=0,141</m:t>
                    </m:r>
                    <m:sSubSup>
                      <m:sSubSup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  <m:sup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−0,648</m:t>
                        </m:r>
                      </m:sup>
                    </m:sSubSup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6" name="TekstSylinder 5">
              <a:extLst>
                <a:ext uri="{FF2B5EF4-FFF2-40B4-BE49-F238E27FC236}">
                  <a16:creationId xmlns:a16="http://schemas.microsoft.com/office/drawing/2014/main" id="{5F1A12A9-491C-40FF-AB5D-59A30316D85F}"/>
                </a:ext>
              </a:extLst>
            </xdr:cNvPr>
            <xdr:cNvSpPr txBox="1"/>
          </xdr:nvSpPr>
          <xdr:spPr>
            <a:xfrm>
              <a:off x="1566862" y="15235237"/>
              <a:ext cx="1095685" cy="1905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nb-NO" sz="1100" b="0" i="0">
                  <a:latin typeface="Cambria Math" panose="02040503050406030204" pitchFamily="18" charset="0"/>
                </a:rPr>
                <a:t>𝑌</a:t>
              </a:r>
              <a:r>
                <a:rPr lang="en-GB" sz="1100" b="0" i="0">
                  <a:latin typeface="Cambria Math" panose="02040503050406030204" pitchFamily="18" charset="0"/>
                </a:rPr>
                <a:t>_</a:t>
              </a:r>
              <a:r>
                <a:rPr lang="nb-NO" sz="1100" b="0" i="0">
                  <a:latin typeface="Cambria Math" panose="02040503050406030204" pitchFamily="18" charset="0"/>
                </a:rPr>
                <a:t>𝑡=0,141𝑥_𝑡^(−0,648)</a:t>
              </a:r>
              <a:endParaRPr lang="en-GB" sz="1100"/>
            </a:p>
          </xdr:txBody>
        </xdr:sp>
      </mc:Fallback>
    </mc:AlternateContent>
    <xdr:clientData/>
  </xdr:oneCellAnchor>
  <xdr:twoCellAnchor>
    <xdr:from>
      <xdr:col>7</xdr:col>
      <xdr:colOff>4762</xdr:colOff>
      <xdr:row>77</xdr:row>
      <xdr:rowOff>4762</xdr:rowOff>
    </xdr:from>
    <xdr:to>
      <xdr:col>13</xdr:col>
      <xdr:colOff>4762</xdr:colOff>
      <xdr:row>91</xdr:row>
      <xdr:rowOff>80962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E7CE1273-87F9-411A-B4BA-61014B3B0B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19</xdr:row>
      <xdr:rowOff>9525</xdr:rowOff>
    </xdr:from>
    <xdr:to>
      <xdr:col>0</xdr:col>
      <xdr:colOff>695325</xdr:colOff>
      <xdr:row>20</xdr:row>
      <xdr:rowOff>0</xdr:rowOff>
    </xdr:to>
    <xdr:pic>
      <xdr:nvPicPr>
        <xdr:cNvPr id="12" name="Bilde 11">
          <a:extLst>
            <a:ext uri="{FF2B5EF4-FFF2-40B4-BE49-F238E27FC236}">
              <a16:creationId xmlns:a16="http://schemas.microsoft.com/office/drawing/2014/main" id="{65823A01-05D7-4BDD-BCB3-8D1CAA57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772525"/>
          <a:ext cx="6191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42862</xdr:colOff>
      <xdr:row>18</xdr:row>
      <xdr:rowOff>185737</xdr:rowOff>
    </xdr:from>
    <xdr:ext cx="1092863" cy="1905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kstSylinder 12">
              <a:extLst>
                <a:ext uri="{FF2B5EF4-FFF2-40B4-BE49-F238E27FC236}">
                  <a16:creationId xmlns:a16="http://schemas.microsoft.com/office/drawing/2014/main" id="{263F0A54-D760-4E10-8755-A413B676B314}"/>
                </a:ext>
              </a:extLst>
            </xdr:cNvPr>
            <xdr:cNvSpPr txBox="1"/>
          </xdr:nvSpPr>
          <xdr:spPr>
            <a:xfrm>
              <a:off x="1566862" y="4186237"/>
              <a:ext cx="1092863" cy="1905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𝑌</m:t>
                        </m:r>
                      </m:e>
                      <m:sub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nb-NO" sz="1100" b="0" i="1">
                        <a:latin typeface="Cambria Math" panose="02040503050406030204" pitchFamily="18" charset="0"/>
                      </a:rPr>
                      <m:t>=0,157</m:t>
                    </m:r>
                    <m:sSubSup>
                      <m:sSubSup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  <m:sup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−0,329</m:t>
                        </m:r>
                      </m:sup>
                    </m:sSubSup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13" name="TekstSylinder 12">
              <a:extLst>
                <a:ext uri="{FF2B5EF4-FFF2-40B4-BE49-F238E27FC236}">
                  <a16:creationId xmlns:a16="http://schemas.microsoft.com/office/drawing/2014/main" id="{263F0A54-D760-4E10-8755-A413B676B314}"/>
                </a:ext>
              </a:extLst>
            </xdr:cNvPr>
            <xdr:cNvSpPr txBox="1"/>
          </xdr:nvSpPr>
          <xdr:spPr>
            <a:xfrm>
              <a:off x="1566862" y="4186237"/>
              <a:ext cx="1092863" cy="1905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nb-NO" sz="1100" b="0" i="0">
                  <a:latin typeface="Cambria Math" panose="02040503050406030204" pitchFamily="18" charset="0"/>
                </a:rPr>
                <a:t>𝑌</a:t>
              </a:r>
              <a:r>
                <a:rPr lang="en-GB" sz="1100" b="0" i="0">
                  <a:latin typeface="Cambria Math" panose="02040503050406030204" pitchFamily="18" charset="0"/>
                </a:rPr>
                <a:t>_</a:t>
              </a:r>
              <a:r>
                <a:rPr lang="nb-NO" sz="1100" b="0" i="0">
                  <a:latin typeface="Cambria Math" panose="02040503050406030204" pitchFamily="18" charset="0"/>
                </a:rPr>
                <a:t>𝑡=0,157𝑥_𝑡^(−0,329)</a:t>
              </a:r>
              <a:endParaRPr lang="en-GB" sz="1100"/>
            </a:p>
          </xdr:txBody>
        </xdr:sp>
      </mc:Fallback>
    </mc:AlternateContent>
    <xdr:clientData/>
  </xdr:oneCellAnchor>
  <xdr:twoCellAnchor>
    <xdr:from>
      <xdr:col>7</xdr:col>
      <xdr:colOff>4762</xdr:colOff>
      <xdr:row>19</xdr:row>
      <xdr:rowOff>4762</xdr:rowOff>
    </xdr:from>
    <xdr:to>
      <xdr:col>13</xdr:col>
      <xdr:colOff>4762</xdr:colOff>
      <xdr:row>33</xdr:row>
      <xdr:rowOff>80962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A89D5A5D-458E-41AA-A065-0E2E17BD9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107</xdr:row>
      <xdr:rowOff>9525</xdr:rowOff>
    </xdr:from>
    <xdr:to>
      <xdr:col>0</xdr:col>
      <xdr:colOff>695325</xdr:colOff>
      <xdr:row>108</xdr:row>
      <xdr:rowOff>0</xdr:rowOff>
    </xdr:to>
    <xdr:pic>
      <xdr:nvPicPr>
        <xdr:cNvPr id="18" name="Bilde 17">
          <a:extLst>
            <a:ext uri="{FF2B5EF4-FFF2-40B4-BE49-F238E27FC236}">
              <a16:creationId xmlns:a16="http://schemas.microsoft.com/office/drawing/2014/main" id="{E2099AF2-5823-4269-A9AE-FAEDD0D84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727025"/>
          <a:ext cx="6191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127</xdr:row>
      <xdr:rowOff>9525</xdr:rowOff>
    </xdr:from>
    <xdr:to>
      <xdr:col>0</xdr:col>
      <xdr:colOff>695325</xdr:colOff>
      <xdr:row>128</xdr:row>
      <xdr:rowOff>0</xdr:rowOff>
    </xdr:to>
    <xdr:pic>
      <xdr:nvPicPr>
        <xdr:cNvPr id="21" name="Bilde 20">
          <a:extLst>
            <a:ext uri="{FF2B5EF4-FFF2-40B4-BE49-F238E27FC236}">
              <a16:creationId xmlns:a16="http://schemas.microsoft.com/office/drawing/2014/main" id="{1D43E281-FDF0-485E-AB27-8A04D5F52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1061025"/>
          <a:ext cx="6191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42862</xdr:colOff>
      <xdr:row>126</xdr:row>
      <xdr:rowOff>185737</xdr:rowOff>
    </xdr:from>
    <xdr:ext cx="1173783" cy="1905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kstSylinder 21">
              <a:extLst>
                <a:ext uri="{FF2B5EF4-FFF2-40B4-BE49-F238E27FC236}">
                  <a16:creationId xmlns:a16="http://schemas.microsoft.com/office/drawing/2014/main" id="{2AC7FD34-4314-4A5B-8A84-E5C33A08E7BE}"/>
                </a:ext>
              </a:extLst>
            </xdr:cNvPr>
            <xdr:cNvSpPr txBox="1"/>
          </xdr:nvSpPr>
          <xdr:spPr>
            <a:xfrm>
              <a:off x="1566862" y="34856737"/>
              <a:ext cx="1173783" cy="1905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𝑌</m:t>
                        </m:r>
                      </m:e>
                      <m:sub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nb-NO" sz="1100" b="0" i="1">
                        <a:latin typeface="Cambria Math" panose="02040503050406030204" pitchFamily="18" charset="0"/>
                      </a:rPr>
                      <m:t>=0,1322</m:t>
                    </m:r>
                    <m:sSubSup>
                      <m:sSubSup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  <m:sup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−0,283</m:t>
                        </m:r>
                      </m:sup>
                    </m:sSubSup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22" name="TekstSylinder 21">
              <a:extLst>
                <a:ext uri="{FF2B5EF4-FFF2-40B4-BE49-F238E27FC236}">
                  <a16:creationId xmlns:a16="http://schemas.microsoft.com/office/drawing/2014/main" id="{2AC7FD34-4314-4A5B-8A84-E5C33A08E7BE}"/>
                </a:ext>
              </a:extLst>
            </xdr:cNvPr>
            <xdr:cNvSpPr txBox="1"/>
          </xdr:nvSpPr>
          <xdr:spPr>
            <a:xfrm>
              <a:off x="1566862" y="34856737"/>
              <a:ext cx="1173783" cy="1905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nb-NO" sz="1100" b="0" i="0">
                  <a:latin typeface="Cambria Math" panose="02040503050406030204" pitchFamily="18" charset="0"/>
                </a:rPr>
                <a:t>𝑌</a:t>
              </a:r>
              <a:r>
                <a:rPr lang="en-GB" sz="1100" b="0" i="0">
                  <a:latin typeface="Cambria Math" panose="02040503050406030204" pitchFamily="18" charset="0"/>
                </a:rPr>
                <a:t>_</a:t>
              </a:r>
              <a:r>
                <a:rPr lang="nb-NO" sz="1100" b="0" i="0">
                  <a:latin typeface="Cambria Math" panose="02040503050406030204" pitchFamily="18" charset="0"/>
                </a:rPr>
                <a:t>𝑡=0,1322𝑥_𝑡^(−0,283)</a:t>
              </a:r>
              <a:endParaRPr lang="en-GB" sz="1100"/>
            </a:p>
          </xdr:txBody>
        </xdr:sp>
      </mc:Fallback>
    </mc:AlternateContent>
    <xdr:clientData/>
  </xdr:oneCellAnchor>
  <xdr:twoCellAnchor>
    <xdr:from>
      <xdr:col>7</xdr:col>
      <xdr:colOff>157162</xdr:colOff>
      <xdr:row>126</xdr:row>
      <xdr:rowOff>166687</xdr:rowOff>
    </xdr:from>
    <xdr:to>
      <xdr:col>13</xdr:col>
      <xdr:colOff>157162</xdr:colOff>
      <xdr:row>141</xdr:row>
      <xdr:rowOff>52387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AA0B373B-B5A3-43B4-AA72-501C4B171A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76200</xdr:colOff>
      <xdr:row>107</xdr:row>
      <xdr:rowOff>9525</xdr:rowOff>
    </xdr:from>
    <xdr:to>
      <xdr:col>0</xdr:col>
      <xdr:colOff>695325</xdr:colOff>
      <xdr:row>108</xdr:row>
      <xdr:rowOff>0</xdr:rowOff>
    </xdr:to>
    <xdr:pic>
      <xdr:nvPicPr>
        <xdr:cNvPr id="24" name="Bilde 23">
          <a:extLst>
            <a:ext uri="{FF2B5EF4-FFF2-40B4-BE49-F238E27FC236}">
              <a16:creationId xmlns:a16="http://schemas.microsoft.com/office/drawing/2014/main" id="{7AF524DC-3881-4BB4-B090-DE6B569A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4581525"/>
          <a:ext cx="6191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23812</xdr:colOff>
      <xdr:row>107</xdr:row>
      <xdr:rowOff>14287</xdr:rowOff>
    </xdr:from>
    <xdr:ext cx="1173783" cy="1905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kstSylinder 24">
              <a:extLst>
                <a:ext uri="{FF2B5EF4-FFF2-40B4-BE49-F238E27FC236}">
                  <a16:creationId xmlns:a16="http://schemas.microsoft.com/office/drawing/2014/main" id="{F5C745B7-623E-4EE4-9703-5CEF1FDBAF03}"/>
                </a:ext>
              </a:extLst>
            </xdr:cNvPr>
            <xdr:cNvSpPr txBox="1"/>
          </xdr:nvSpPr>
          <xdr:spPr>
            <a:xfrm>
              <a:off x="1547812" y="31065787"/>
              <a:ext cx="1173783" cy="1905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𝑌</m:t>
                        </m:r>
                      </m:e>
                      <m:sub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nb-NO" sz="1100" b="0" i="1">
                        <a:latin typeface="Cambria Math" panose="02040503050406030204" pitchFamily="18" charset="0"/>
                      </a:rPr>
                      <m:t>=0,1475</m:t>
                    </m:r>
                    <m:sSubSup>
                      <m:sSubSup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  <m:sup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−0,234</m:t>
                        </m:r>
                      </m:sup>
                    </m:sSubSup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25" name="TekstSylinder 24">
              <a:extLst>
                <a:ext uri="{FF2B5EF4-FFF2-40B4-BE49-F238E27FC236}">
                  <a16:creationId xmlns:a16="http://schemas.microsoft.com/office/drawing/2014/main" id="{F5C745B7-623E-4EE4-9703-5CEF1FDBAF03}"/>
                </a:ext>
              </a:extLst>
            </xdr:cNvPr>
            <xdr:cNvSpPr txBox="1"/>
          </xdr:nvSpPr>
          <xdr:spPr>
            <a:xfrm>
              <a:off x="1547812" y="31065787"/>
              <a:ext cx="1173783" cy="1905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nb-NO" sz="1100" b="0" i="0">
                  <a:latin typeface="Cambria Math" panose="02040503050406030204" pitchFamily="18" charset="0"/>
                </a:rPr>
                <a:t>𝑌</a:t>
              </a:r>
              <a:r>
                <a:rPr lang="en-GB" sz="1100" b="0" i="0">
                  <a:latin typeface="Cambria Math" panose="02040503050406030204" pitchFamily="18" charset="0"/>
                </a:rPr>
                <a:t>_</a:t>
              </a:r>
              <a:r>
                <a:rPr lang="nb-NO" sz="1100" b="0" i="0">
                  <a:latin typeface="Cambria Math" panose="02040503050406030204" pitchFamily="18" charset="0"/>
                </a:rPr>
                <a:t>𝑡=0,1475𝑥_𝑡^(−0,234)</a:t>
              </a:r>
              <a:endParaRPr lang="en-GB" sz="1100"/>
            </a:p>
          </xdr:txBody>
        </xdr:sp>
      </mc:Fallback>
    </mc:AlternateContent>
    <xdr:clientData/>
  </xdr:oneCellAnchor>
  <xdr:twoCellAnchor>
    <xdr:from>
      <xdr:col>7</xdr:col>
      <xdr:colOff>395287</xdr:colOff>
      <xdr:row>106</xdr:row>
      <xdr:rowOff>33337</xdr:rowOff>
    </xdr:from>
    <xdr:to>
      <xdr:col>13</xdr:col>
      <xdr:colOff>395287</xdr:colOff>
      <xdr:row>120</xdr:row>
      <xdr:rowOff>109537</xdr:rowOff>
    </xdr:to>
    <xdr:graphicFrame macro="">
      <xdr:nvGraphicFramePr>
        <xdr:cNvPr id="26" name="Diagram 25">
          <a:extLst>
            <a:ext uri="{FF2B5EF4-FFF2-40B4-BE49-F238E27FC236}">
              <a16:creationId xmlns:a16="http://schemas.microsoft.com/office/drawing/2014/main" id="{2E9E1F9A-E8F1-48F7-B2FA-0F6A69681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149</xdr:row>
      <xdr:rowOff>9525</xdr:rowOff>
    </xdr:from>
    <xdr:to>
      <xdr:col>0</xdr:col>
      <xdr:colOff>695325</xdr:colOff>
      <xdr:row>150</xdr:row>
      <xdr:rowOff>0</xdr:rowOff>
    </xdr:to>
    <xdr:pic>
      <xdr:nvPicPr>
        <xdr:cNvPr id="11" name="Bilde 10">
          <a:extLst>
            <a:ext uri="{FF2B5EF4-FFF2-40B4-BE49-F238E27FC236}">
              <a16:creationId xmlns:a16="http://schemas.microsoft.com/office/drawing/2014/main" id="{3D7E87A6-A61D-4E1F-8DF3-82F1B00DB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4871025"/>
          <a:ext cx="6191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42862</xdr:colOff>
      <xdr:row>148</xdr:row>
      <xdr:rowOff>185737</xdr:rowOff>
    </xdr:from>
    <xdr:ext cx="1173783" cy="1929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kstSylinder 18">
              <a:extLst>
                <a:ext uri="{FF2B5EF4-FFF2-40B4-BE49-F238E27FC236}">
                  <a16:creationId xmlns:a16="http://schemas.microsoft.com/office/drawing/2014/main" id="{E880A452-829C-4CD5-A2CF-D3D361B00493}"/>
                </a:ext>
              </a:extLst>
            </xdr:cNvPr>
            <xdr:cNvSpPr txBox="1"/>
          </xdr:nvSpPr>
          <xdr:spPr>
            <a:xfrm>
              <a:off x="1566862" y="39047737"/>
              <a:ext cx="1173783" cy="1929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𝑌</m:t>
                        </m:r>
                      </m:e>
                      <m:sub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nb-NO" sz="1100" b="0" i="1">
                        <a:latin typeface="Cambria Math" panose="02040503050406030204" pitchFamily="18" charset="0"/>
                      </a:rPr>
                      <m:t>=0,1505</m:t>
                    </m:r>
                    <m:sSubSup>
                      <m:sSubSup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  <m:sup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−0,225</m:t>
                        </m:r>
                      </m:sup>
                    </m:sSubSup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19" name="TekstSylinder 18">
              <a:extLst>
                <a:ext uri="{FF2B5EF4-FFF2-40B4-BE49-F238E27FC236}">
                  <a16:creationId xmlns:a16="http://schemas.microsoft.com/office/drawing/2014/main" id="{E880A452-829C-4CD5-A2CF-D3D361B00493}"/>
                </a:ext>
              </a:extLst>
            </xdr:cNvPr>
            <xdr:cNvSpPr txBox="1"/>
          </xdr:nvSpPr>
          <xdr:spPr>
            <a:xfrm>
              <a:off x="1566862" y="39047737"/>
              <a:ext cx="1173783" cy="1929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nb-NO" sz="1100" b="0" i="0">
                  <a:latin typeface="Cambria Math" panose="02040503050406030204" pitchFamily="18" charset="0"/>
                </a:rPr>
                <a:t>𝑌</a:t>
              </a:r>
              <a:r>
                <a:rPr lang="en-GB" sz="1100" b="0" i="0">
                  <a:latin typeface="Cambria Math" panose="02040503050406030204" pitchFamily="18" charset="0"/>
                </a:rPr>
                <a:t>_</a:t>
              </a:r>
              <a:r>
                <a:rPr lang="nb-NO" sz="1100" b="0" i="0">
                  <a:latin typeface="Cambria Math" panose="02040503050406030204" pitchFamily="18" charset="0"/>
                </a:rPr>
                <a:t>𝑡=0,1505𝑥_𝑡^(−0,225)</a:t>
              </a:r>
              <a:endParaRPr lang="en-GB" sz="1100"/>
            </a:p>
          </xdr:txBody>
        </xdr:sp>
      </mc:Fallback>
    </mc:AlternateContent>
    <xdr:clientData/>
  </xdr:oneCellAnchor>
  <xdr:twoCellAnchor>
    <xdr:from>
      <xdr:col>7</xdr:col>
      <xdr:colOff>157162</xdr:colOff>
      <xdr:row>148</xdr:row>
      <xdr:rowOff>166687</xdr:rowOff>
    </xdr:from>
    <xdr:to>
      <xdr:col>13</xdr:col>
      <xdr:colOff>157162</xdr:colOff>
      <xdr:row>163</xdr:row>
      <xdr:rowOff>52387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B7FBD16E-D501-4443-8155-348702E08A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library.wwindea.org/global-statitistics-1980/" TargetMode="External"/><Relationship Id="rId1" Type="http://schemas.openxmlformats.org/officeDocument/2006/relationships/hyperlink" Target="https://ourworldindata.org/grapher/levelized-cost-of-energ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a.com/statistics/476327/global-capacity-of-offshore-wind-energy/" TargetMode="External"/><Relationship Id="rId2" Type="http://schemas.openxmlformats.org/officeDocument/2006/relationships/hyperlink" Target="https://www.statista.com/statistics/268363/installed-wind-power-capacity-worldwide/" TargetMode="External"/><Relationship Id="rId1" Type="http://schemas.openxmlformats.org/officeDocument/2006/relationships/hyperlink" Target="https://ourworldindata.org/grapher/levelized-cost-of-energy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nric.org/en/floating-wind-turbines-a-new-player-in-cleantech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ourworldindata.org/grapher/solar-pv-prices-vs-cumulative-capacity?xScale=linear&amp;yScale=linear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12F8E-8946-4501-9C5E-F5CFADEEECD7}">
  <dimension ref="A1:L11"/>
  <sheetViews>
    <sheetView tabSelected="1" workbookViewId="0">
      <selection activeCell="C15" sqref="C15"/>
    </sheetView>
  </sheetViews>
  <sheetFormatPr baseColWidth="10" defaultRowHeight="15" x14ac:dyDescent="0.25"/>
  <sheetData>
    <row r="1" spans="1:12" ht="15" customHeight="1" x14ac:dyDescent="0.25">
      <c r="A1" s="55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x14ac:dyDescent="0.25">
      <c r="A4" s="34" t="s">
        <v>74</v>
      </c>
      <c r="B4" s="50"/>
      <c r="C4" s="50"/>
      <c r="D4" s="50"/>
      <c r="E4" s="50"/>
      <c r="F4" s="50"/>
      <c r="G4" s="50"/>
      <c r="H4" s="50"/>
    </row>
    <row r="5" spans="1:12" x14ac:dyDescent="0.25">
      <c r="A5" s="45" t="s">
        <v>99</v>
      </c>
      <c r="B5" s="50"/>
      <c r="C5" s="50"/>
      <c r="D5" s="50"/>
      <c r="E5" s="50"/>
      <c r="F5" s="50"/>
      <c r="G5" s="50"/>
      <c r="H5" s="50"/>
    </row>
    <row r="6" spans="1:12" x14ac:dyDescent="0.25">
      <c r="A6" s="45" t="s">
        <v>100</v>
      </c>
    </row>
    <row r="7" spans="1:12" x14ac:dyDescent="0.25">
      <c r="A7" s="45" t="s">
        <v>101</v>
      </c>
    </row>
    <row r="8" spans="1:12" x14ac:dyDescent="0.25">
      <c r="A8" s="45" t="s">
        <v>75</v>
      </c>
    </row>
    <row r="10" spans="1:12" x14ac:dyDescent="0.25">
      <c r="A10" s="62" t="s">
        <v>102</v>
      </c>
    </row>
    <row r="11" spans="1:12" x14ac:dyDescent="0.25">
      <c r="A11" t="s">
        <v>76</v>
      </c>
      <c r="B11" s="63">
        <v>45061</v>
      </c>
    </row>
  </sheetData>
  <mergeCells count="1">
    <mergeCell ref="A1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83F80-AC3F-447C-817C-D7D19EBE7BA4}">
  <dimension ref="A1:H39"/>
  <sheetViews>
    <sheetView workbookViewId="0">
      <selection activeCell="G18" sqref="G18"/>
    </sheetView>
  </sheetViews>
  <sheetFormatPr baseColWidth="10" defaultRowHeight="15" x14ac:dyDescent="0.25"/>
  <cols>
    <col min="1" max="8" width="21.140625" customWidth="1"/>
  </cols>
  <sheetData>
    <row r="1" spans="1:8" x14ac:dyDescent="0.25">
      <c r="A1" s="56" t="s">
        <v>72</v>
      </c>
      <c r="B1" s="56"/>
      <c r="C1" s="56"/>
      <c r="D1" s="56"/>
      <c r="E1" s="56"/>
      <c r="F1" s="56"/>
      <c r="G1" s="56"/>
      <c r="H1" s="56"/>
    </row>
    <row r="2" spans="1:8" x14ac:dyDescent="0.25">
      <c r="A2" s="56"/>
      <c r="B2" s="56"/>
      <c r="C2" s="56"/>
      <c r="D2" s="56"/>
      <c r="E2" s="56"/>
      <c r="F2" s="56"/>
      <c r="G2" s="56"/>
      <c r="H2" s="56"/>
    </row>
    <row r="3" spans="1:8" ht="21" x14ac:dyDescent="0.25">
      <c r="A3" s="23"/>
      <c r="B3" s="23"/>
      <c r="C3" s="23"/>
      <c r="D3" s="23"/>
      <c r="E3" s="23"/>
      <c r="F3" s="23"/>
      <c r="G3" s="23"/>
      <c r="H3" s="23"/>
    </row>
    <row r="4" spans="1:8" ht="21" x14ac:dyDescent="0.25">
      <c r="A4" s="26" t="s">
        <v>19</v>
      </c>
      <c r="B4" s="23"/>
      <c r="C4" s="23"/>
      <c r="D4" s="23"/>
      <c r="E4" s="23"/>
      <c r="F4" s="23"/>
      <c r="G4" s="23"/>
      <c r="H4" s="23"/>
    </row>
    <row r="5" spans="1:8" x14ac:dyDescent="0.25">
      <c r="A5" s="9" t="s">
        <v>17</v>
      </c>
      <c r="B5" s="54" t="s">
        <v>64</v>
      </c>
      <c r="C5" s="10"/>
      <c r="D5" s="10"/>
      <c r="E5" s="10"/>
      <c r="F5" s="10" t="s">
        <v>65</v>
      </c>
      <c r="G5" s="10"/>
      <c r="H5" s="11"/>
    </row>
    <row r="6" spans="1:8" ht="47.25" customHeight="1" x14ac:dyDescent="0.25">
      <c r="A6" s="12" t="s">
        <v>0</v>
      </c>
      <c r="B6" s="57" t="s">
        <v>71</v>
      </c>
      <c r="C6" s="57"/>
      <c r="D6" s="57"/>
      <c r="E6" s="57"/>
      <c r="F6" s="57"/>
      <c r="G6" s="57"/>
      <c r="H6" s="58"/>
    </row>
    <row r="7" spans="1:8" x14ac:dyDescent="0.25">
      <c r="A7" s="12" t="s">
        <v>1</v>
      </c>
      <c r="B7" t="s">
        <v>66</v>
      </c>
      <c r="H7" s="13"/>
    </row>
    <row r="8" spans="1:8" x14ac:dyDescent="0.25">
      <c r="A8" s="14" t="s">
        <v>2</v>
      </c>
      <c r="B8" s="15" t="s">
        <v>3</v>
      </c>
      <c r="C8" s="15"/>
      <c r="D8" s="15"/>
      <c r="E8" s="15"/>
      <c r="F8" s="15"/>
      <c r="G8" s="16"/>
      <c r="H8" s="17"/>
    </row>
    <row r="10" spans="1:8" x14ac:dyDescent="0.25">
      <c r="A10" s="21"/>
    </row>
    <row r="11" spans="1:8" x14ac:dyDescent="0.25">
      <c r="A11" s="42" t="s">
        <v>18</v>
      </c>
      <c r="B11" s="25" t="s">
        <v>5</v>
      </c>
      <c r="C11" s="10"/>
      <c r="D11" s="10"/>
      <c r="E11" s="10" t="s">
        <v>6</v>
      </c>
      <c r="F11" s="10"/>
      <c r="G11" s="10"/>
      <c r="H11" s="11"/>
    </row>
    <row r="12" spans="1:8" ht="15" customHeight="1" x14ac:dyDescent="0.25">
      <c r="A12" s="12" t="s">
        <v>0</v>
      </c>
      <c r="B12" t="s">
        <v>68</v>
      </c>
      <c r="H12" s="13"/>
    </row>
    <row r="13" spans="1:8" x14ac:dyDescent="0.25">
      <c r="A13" s="12" t="s">
        <v>24</v>
      </c>
      <c r="B13" t="s">
        <v>7</v>
      </c>
      <c r="H13" s="13"/>
    </row>
    <row r="14" spans="1:8" x14ac:dyDescent="0.25">
      <c r="A14" s="14" t="s">
        <v>2</v>
      </c>
      <c r="B14" s="15" t="s">
        <v>3</v>
      </c>
      <c r="C14" s="15"/>
      <c r="D14" s="15"/>
      <c r="E14" s="15"/>
      <c r="F14" s="15"/>
      <c r="G14" s="15"/>
      <c r="H14" s="17"/>
    </row>
    <row r="18" spans="1:5" ht="30" x14ac:dyDescent="0.25">
      <c r="A18" s="28" t="s">
        <v>4</v>
      </c>
      <c r="B18" s="31" t="s">
        <v>69</v>
      </c>
      <c r="C18" s="31" t="s">
        <v>70</v>
      </c>
      <c r="D18" s="31" t="s">
        <v>13</v>
      </c>
      <c r="E18" s="7" t="s">
        <v>67</v>
      </c>
    </row>
    <row r="19" spans="1:5" x14ac:dyDescent="0.25">
      <c r="A19" s="28">
        <v>1983</v>
      </c>
      <c r="B19" s="49">
        <v>274</v>
      </c>
      <c r="C19" s="49">
        <f>+B19/1000</f>
        <v>0.27400000000000002</v>
      </c>
      <c r="D19" s="28"/>
      <c r="E19" s="43">
        <v>0.32785081999999999</v>
      </c>
    </row>
    <row r="20" spans="1:5" x14ac:dyDescent="0.25">
      <c r="A20" s="28">
        <v>1984</v>
      </c>
      <c r="B20" s="49">
        <v>680</v>
      </c>
      <c r="C20" s="49">
        <f t="shared" ref="C20:C36" si="0">+B20/1000</f>
        <v>0.68</v>
      </c>
      <c r="D20" s="28">
        <f>+C20-C19</f>
        <v>0.40600000000000003</v>
      </c>
      <c r="E20" s="43">
        <v>0.32007386999999998</v>
      </c>
    </row>
    <row r="21" spans="1:5" x14ac:dyDescent="0.25">
      <c r="A21" s="28">
        <v>1985</v>
      </c>
      <c r="B21" s="49">
        <v>995</v>
      </c>
      <c r="C21" s="49">
        <f t="shared" si="0"/>
        <v>0.995</v>
      </c>
      <c r="D21" s="28">
        <f t="shared" ref="D21:D39" si="1">+C21-C20</f>
        <v>0.31499999999999995</v>
      </c>
      <c r="E21" s="43">
        <v>0.29722140000000002</v>
      </c>
    </row>
    <row r="22" spans="1:5" x14ac:dyDescent="0.25">
      <c r="A22" s="28">
        <v>1986</v>
      </c>
      <c r="B22" s="49">
        <v>1354</v>
      </c>
      <c r="C22" s="49">
        <f t="shared" si="0"/>
        <v>1.3540000000000001</v>
      </c>
      <c r="D22" s="28">
        <f t="shared" si="1"/>
        <v>0.3590000000000001</v>
      </c>
      <c r="E22" s="43">
        <v>0.26419419999999999</v>
      </c>
    </row>
    <row r="23" spans="1:5" x14ac:dyDescent="0.25">
      <c r="A23" s="28">
        <v>1987</v>
      </c>
      <c r="B23" s="49">
        <v>1469</v>
      </c>
      <c r="C23" s="49">
        <f t="shared" si="0"/>
        <v>1.4690000000000001</v>
      </c>
      <c r="D23" s="28">
        <f t="shared" si="1"/>
        <v>0.11499999999999999</v>
      </c>
      <c r="E23" s="43">
        <v>0.25641969999999997</v>
      </c>
    </row>
    <row r="24" spans="1:5" x14ac:dyDescent="0.25">
      <c r="A24" s="28">
        <v>1988</v>
      </c>
      <c r="B24" s="49">
        <v>1465</v>
      </c>
      <c r="C24" s="49">
        <f t="shared" si="0"/>
        <v>1.4650000000000001</v>
      </c>
      <c r="D24" s="28">
        <f t="shared" si="1"/>
        <v>-4.0000000000000036E-3</v>
      </c>
      <c r="E24" s="43">
        <v>0.21215738000000001</v>
      </c>
    </row>
    <row r="25" spans="1:5" x14ac:dyDescent="0.25">
      <c r="A25" s="28">
        <v>1989</v>
      </c>
      <c r="B25" s="49">
        <v>1655</v>
      </c>
      <c r="C25" s="49">
        <f t="shared" si="0"/>
        <v>1.655</v>
      </c>
      <c r="D25" s="28">
        <f t="shared" si="1"/>
        <v>0.18999999999999995</v>
      </c>
      <c r="E25" s="43">
        <v>0.19643468</v>
      </c>
    </row>
    <row r="26" spans="1:5" x14ac:dyDescent="0.25">
      <c r="A26" s="28">
        <v>1990</v>
      </c>
      <c r="B26" s="49">
        <v>1943</v>
      </c>
      <c r="C26" s="49">
        <f t="shared" si="0"/>
        <v>1.9430000000000001</v>
      </c>
      <c r="D26" s="28">
        <f t="shared" si="1"/>
        <v>0.28800000000000003</v>
      </c>
      <c r="E26" s="43">
        <v>0.2086876</v>
      </c>
    </row>
    <row r="27" spans="1:5" x14ac:dyDescent="0.25">
      <c r="A27" s="28">
        <v>1991</v>
      </c>
      <c r="B27" s="49">
        <v>2392</v>
      </c>
      <c r="C27" s="49">
        <f t="shared" si="0"/>
        <v>2.3919999999999999</v>
      </c>
      <c r="D27" s="28">
        <f t="shared" si="1"/>
        <v>0.44899999999999984</v>
      </c>
      <c r="E27" s="43">
        <v>0.20031708000000001</v>
      </c>
    </row>
    <row r="28" spans="1:5" x14ac:dyDescent="0.25">
      <c r="A28" s="28">
        <v>1992</v>
      </c>
      <c r="B28" s="49">
        <v>2587</v>
      </c>
      <c r="C28" s="49">
        <f t="shared" si="0"/>
        <v>2.5870000000000002</v>
      </c>
      <c r="D28" s="28">
        <f t="shared" si="1"/>
        <v>0.19500000000000028</v>
      </c>
      <c r="E28" s="43">
        <v>0.20065267000000001</v>
      </c>
    </row>
    <row r="29" spans="1:5" x14ac:dyDescent="0.25">
      <c r="A29" s="28">
        <v>1993</v>
      </c>
      <c r="B29" s="49">
        <v>2930</v>
      </c>
      <c r="C29" s="49">
        <f t="shared" si="0"/>
        <v>2.93</v>
      </c>
      <c r="D29" s="28">
        <f t="shared" si="1"/>
        <v>0.34299999999999997</v>
      </c>
      <c r="E29" s="43">
        <v>0.21116926</v>
      </c>
    </row>
    <row r="30" spans="1:5" x14ac:dyDescent="0.25">
      <c r="A30" s="28">
        <v>1994</v>
      </c>
      <c r="B30" s="49">
        <v>3527</v>
      </c>
      <c r="C30" s="49">
        <f t="shared" si="0"/>
        <v>3.5270000000000001</v>
      </c>
      <c r="D30" s="28">
        <f t="shared" si="1"/>
        <v>0.59699999999999998</v>
      </c>
      <c r="E30" s="43">
        <v>0.1982574</v>
      </c>
    </row>
    <row r="31" spans="1:5" x14ac:dyDescent="0.25">
      <c r="A31" s="28">
        <v>1995</v>
      </c>
      <c r="B31" s="49">
        <v>4763</v>
      </c>
      <c r="C31" s="49">
        <f t="shared" si="0"/>
        <v>4.7629999999999999</v>
      </c>
      <c r="D31" s="28">
        <f t="shared" si="1"/>
        <v>1.2359999999999998</v>
      </c>
      <c r="E31" s="43">
        <v>0.20773248</v>
      </c>
    </row>
    <row r="32" spans="1:5" x14ac:dyDescent="0.25">
      <c r="A32" s="28">
        <v>1996</v>
      </c>
      <c r="B32" s="49">
        <v>6007</v>
      </c>
      <c r="C32" s="49">
        <f t="shared" si="0"/>
        <v>6.0069999999999997</v>
      </c>
      <c r="D32" s="28">
        <f t="shared" si="1"/>
        <v>1.2439999999999998</v>
      </c>
      <c r="E32" s="43">
        <v>0.18573205000000001</v>
      </c>
    </row>
    <row r="33" spans="1:5" x14ac:dyDescent="0.25">
      <c r="A33" s="28">
        <v>1997</v>
      </c>
      <c r="B33" s="49">
        <v>7482</v>
      </c>
      <c r="C33" s="49">
        <f t="shared" si="0"/>
        <v>7.4820000000000002</v>
      </c>
      <c r="D33" s="28">
        <f t="shared" si="1"/>
        <v>1.4750000000000005</v>
      </c>
      <c r="E33" s="43">
        <v>0.16313074999999999</v>
      </c>
    </row>
    <row r="34" spans="1:5" x14ac:dyDescent="0.25">
      <c r="A34" s="28">
        <v>1998</v>
      </c>
      <c r="B34" s="49">
        <v>9667</v>
      </c>
      <c r="C34" s="49">
        <f t="shared" si="0"/>
        <v>9.6669999999999998</v>
      </c>
      <c r="D34" s="28">
        <f t="shared" si="1"/>
        <v>2.1849999999999996</v>
      </c>
      <c r="E34" s="43">
        <v>0.15288077</v>
      </c>
    </row>
    <row r="35" spans="1:5" x14ac:dyDescent="0.25">
      <c r="A35" s="28">
        <v>1999</v>
      </c>
      <c r="B35" s="49">
        <v>13700</v>
      </c>
      <c r="C35" s="49">
        <f t="shared" si="0"/>
        <v>13.7</v>
      </c>
      <c r="D35" s="28">
        <f t="shared" si="1"/>
        <v>4.0329999999999995</v>
      </c>
      <c r="E35" s="43">
        <v>0.15087587999999999</v>
      </c>
    </row>
    <row r="36" spans="1:5" x14ac:dyDescent="0.25">
      <c r="A36" s="28">
        <v>2000</v>
      </c>
      <c r="B36" s="49">
        <v>18039</v>
      </c>
      <c r="C36" s="49">
        <f t="shared" si="0"/>
        <v>18.039000000000001</v>
      </c>
      <c r="D36" s="28">
        <f t="shared" si="1"/>
        <v>4.3390000000000022</v>
      </c>
      <c r="E36" s="43">
        <v>0.16236141000000001</v>
      </c>
    </row>
    <row r="37" spans="1:5" x14ac:dyDescent="0.25">
      <c r="A37" s="28">
        <v>2001</v>
      </c>
      <c r="B37" s="49">
        <v>24322</v>
      </c>
      <c r="C37" s="49">
        <f>+(B37/1000)-'Datagrunnlag, bunnfast havvind'!D31</f>
        <v>24.321999999999999</v>
      </c>
      <c r="D37" s="28">
        <f t="shared" si="1"/>
        <v>6.2829999999999977</v>
      </c>
      <c r="E37" s="43">
        <v>0.14201892999999999</v>
      </c>
    </row>
    <row r="38" spans="1:5" x14ac:dyDescent="0.25">
      <c r="A38" s="28">
        <v>2002</v>
      </c>
      <c r="B38" s="49">
        <v>31181</v>
      </c>
      <c r="C38" s="49">
        <f>+(B38/1000)-'Datagrunnlag, bunnfast havvind'!D32</f>
        <v>31.181000000000001</v>
      </c>
      <c r="D38" s="28">
        <f t="shared" si="1"/>
        <v>6.8590000000000018</v>
      </c>
      <c r="E38" s="43">
        <v>0.13127674</v>
      </c>
    </row>
    <row r="39" spans="1:5" x14ac:dyDescent="0.25">
      <c r="A39" s="28">
        <v>2003</v>
      </c>
      <c r="B39" s="49">
        <v>39295</v>
      </c>
      <c r="C39" s="49">
        <f>+(B39/1000)-'Datagrunnlag, bunnfast havvind'!D33</f>
        <v>39.295000000000002</v>
      </c>
      <c r="D39" s="28">
        <f t="shared" si="1"/>
        <v>8.1140000000000008</v>
      </c>
      <c r="E39" s="43">
        <v>0.11504813999999999</v>
      </c>
    </row>
  </sheetData>
  <mergeCells count="2">
    <mergeCell ref="A1:H2"/>
    <mergeCell ref="B6:H6"/>
  </mergeCells>
  <hyperlinks>
    <hyperlink ref="B11" r:id="rId1" xr:uid="{CE1C7CAB-ECEE-43FE-AAA0-89AEC14A1B03}"/>
    <hyperlink ref="B5" r:id="rId2" xr:uid="{8464BD4B-522D-4212-812A-22E300EE2DA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2DCAD-69B8-4580-8197-220491F9DF12}">
  <dimension ref="A1:O25"/>
  <sheetViews>
    <sheetView workbookViewId="0">
      <selection activeCell="B4" sqref="B4"/>
    </sheetView>
  </sheetViews>
  <sheetFormatPr baseColWidth="10" defaultRowHeight="15" x14ac:dyDescent="0.25"/>
  <cols>
    <col min="2" max="3" width="16.7109375" customWidth="1"/>
    <col min="15" max="15" width="16.140625" bestFit="1" customWidth="1"/>
  </cols>
  <sheetData>
    <row r="1" spans="1:15" ht="15" customHeight="1" x14ac:dyDescent="0.25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L1" s="59" t="s">
        <v>32</v>
      </c>
      <c r="M1" s="59"/>
      <c r="N1" s="59"/>
      <c r="O1" s="59"/>
    </row>
    <row r="2" spans="1:15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L2" s="59"/>
      <c r="M2" s="59"/>
      <c r="N2" s="59"/>
      <c r="O2" s="59"/>
    </row>
    <row r="3" spans="1:15" x14ac:dyDescent="0.25">
      <c r="L3" t="s">
        <v>34</v>
      </c>
    </row>
    <row r="4" spans="1:15" ht="30" x14ac:dyDescent="0.25">
      <c r="A4" s="7" t="s">
        <v>4</v>
      </c>
      <c r="B4" s="8" t="s">
        <v>91</v>
      </c>
      <c r="C4" s="8" t="s">
        <v>90</v>
      </c>
      <c r="L4" t="s">
        <v>33</v>
      </c>
      <c r="O4" t="s">
        <v>35</v>
      </c>
    </row>
    <row r="5" spans="1:15" x14ac:dyDescent="0.25">
      <c r="A5" s="30">
        <v>1983</v>
      </c>
      <c r="B5" s="6">
        <v>0.27400000000000002</v>
      </c>
      <c r="C5" s="28">
        <v>0.32785081999999999</v>
      </c>
      <c r="L5" t="s">
        <v>36</v>
      </c>
      <c r="O5" t="s">
        <v>37</v>
      </c>
    </row>
    <row r="6" spans="1:15" x14ac:dyDescent="0.25">
      <c r="A6" s="30">
        <v>1984</v>
      </c>
      <c r="B6" s="6">
        <v>0.68</v>
      </c>
      <c r="C6" s="28">
        <v>0.32007386999999998</v>
      </c>
    </row>
    <row r="7" spans="1:15" x14ac:dyDescent="0.25">
      <c r="A7" s="30">
        <v>1985</v>
      </c>
      <c r="B7" s="6">
        <v>0.995</v>
      </c>
      <c r="C7" s="28">
        <v>0.29722140000000002</v>
      </c>
      <c r="L7" t="s">
        <v>89</v>
      </c>
    </row>
    <row r="8" spans="1:15" x14ac:dyDescent="0.25">
      <c r="A8" s="30">
        <v>1986</v>
      </c>
      <c r="B8" s="6">
        <v>1.3540000000000001</v>
      </c>
      <c r="C8" s="28">
        <v>0.26419419999999999</v>
      </c>
      <c r="L8" t="s">
        <v>38</v>
      </c>
      <c r="M8">
        <v>0.20399999999999999</v>
      </c>
    </row>
    <row r="9" spans="1:15" x14ac:dyDescent="0.25">
      <c r="A9" s="30">
        <v>1987</v>
      </c>
      <c r="B9" s="6">
        <v>1.4690000000000001</v>
      </c>
      <c r="C9" s="28">
        <v>0.25641969999999997</v>
      </c>
      <c r="L9" t="s">
        <v>39</v>
      </c>
      <c r="M9">
        <f>1-2^-M8</f>
        <v>0.13185977239895708</v>
      </c>
    </row>
    <row r="10" spans="1:15" x14ac:dyDescent="0.25">
      <c r="A10" s="30">
        <v>1988</v>
      </c>
      <c r="B10" s="6">
        <v>1.4650000000000001</v>
      </c>
      <c r="C10" s="28">
        <v>0.21215738000000001</v>
      </c>
      <c r="L10" t="s">
        <v>40</v>
      </c>
      <c r="M10">
        <f>1-M9</f>
        <v>0.86814022760104292</v>
      </c>
    </row>
    <row r="11" spans="1:15" x14ac:dyDescent="0.25">
      <c r="A11" s="30">
        <v>1989</v>
      </c>
      <c r="B11" s="6">
        <v>1.655</v>
      </c>
      <c r="C11" s="28">
        <v>0.19643468</v>
      </c>
    </row>
    <row r="12" spans="1:15" x14ac:dyDescent="0.25">
      <c r="A12" s="30">
        <v>1990</v>
      </c>
      <c r="B12" s="6">
        <v>1.9430000000000001</v>
      </c>
      <c r="C12" s="28">
        <v>0.2086876</v>
      </c>
    </row>
    <row r="13" spans="1:15" x14ac:dyDescent="0.25">
      <c r="A13" s="30">
        <v>1991</v>
      </c>
      <c r="B13" s="6">
        <v>2.3919999999999999</v>
      </c>
      <c r="C13" s="28">
        <v>0.20031708000000001</v>
      </c>
    </row>
    <row r="14" spans="1:15" x14ac:dyDescent="0.25">
      <c r="A14" s="30">
        <v>1992</v>
      </c>
      <c r="B14" s="6">
        <v>2.5870000000000002</v>
      </c>
      <c r="C14" s="28">
        <v>0.20065267000000001</v>
      </c>
    </row>
    <row r="15" spans="1:15" x14ac:dyDescent="0.25">
      <c r="A15" s="30">
        <v>1993</v>
      </c>
      <c r="B15" s="6">
        <v>2.93</v>
      </c>
      <c r="C15" s="28">
        <v>0.21116926</v>
      </c>
    </row>
    <row r="16" spans="1:15" x14ac:dyDescent="0.25">
      <c r="A16" s="30">
        <v>1994</v>
      </c>
      <c r="B16" s="6">
        <v>3.5270000000000001</v>
      </c>
      <c r="C16" s="28">
        <v>0.1982574</v>
      </c>
    </row>
    <row r="17" spans="1:3" x14ac:dyDescent="0.25">
      <c r="A17" s="30">
        <v>1995</v>
      </c>
      <c r="B17" s="6">
        <v>4.7629999999999999</v>
      </c>
      <c r="C17" s="28">
        <v>0.20773248</v>
      </c>
    </row>
    <row r="18" spans="1:3" x14ac:dyDescent="0.25">
      <c r="A18" s="30">
        <v>1996</v>
      </c>
      <c r="B18" s="6">
        <v>6.0069999999999997</v>
      </c>
      <c r="C18" s="28">
        <v>0.18573205000000001</v>
      </c>
    </row>
    <row r="19" spans="1:3" x14ac:dyDescent="0.25">
      <c r="A19" s="30">
        <v>1997</v>
      </c>
      <c r="B19" s="6">
        <v>7.4820000000000002</v>
      </c>
      <c r="C19" s="28">
        <v>0.16313074999999999</v>
      </c>
    </row>
    <row r="20" spans="1:3" x14ac:dyDescent="0.25">
      <c r="A20" s="30">
        <v>1998</v>
      </c>
      <c r="B20" s="6">
        <v>9.6669999999999998</v>
      </c>
      <c r="C20" s="28">
        <v>0.15288077</v>
      </c>
    </row>
    <row r="21" spans="1:3" x14ac:dyDescent="0.25">
      <c r="A21" s="30">
        <v>1999</v>
      </c>
      <c r="B21" s="6">
        <v>13.7</v>
      </c>
      <c r="C21" s="28">
        <v>0.15087587999999999</v>
      </c>
    </row>
    <row r="22" spans="1:3" x14ac:dyDescent="0.25">
      <c r="A22" s="30">
        <v>2000</v>
      </c>
      <c r="B22" s="6">
        <v>18.039000000000001</v>
      </c>
      <c r="C22" s="28">
        <v>0.16236141000000001</v>
      </c>
    </row>
    <row r="23" spans="1:3" x14ac:dyDescent="0.25">
      <c r="A23" s="30">
        <v>2001</v>
      </c>
      <c r="B23" s="6">
        <v>24.236000000000001</v>
      </c>
      <c r="C23" s="28">
        <v>0.14201892999999999</v>
      </c>
    </row>
    <row r="24" spans="1:3" x14ac:dyDescent="0.25">
      <c r="A24" s="30">
        <v>2002</v>
      </c>
      <c r="B24" s="6">
        <v>30.925000000000001</v>
      </c>
      <c r="C24" s="28">
        <v>0.13127674</v>
      </c>
    </row>
    <row r="25" spans="1:3" x14ac:dyDescent="0.25">
      <c r="A25" s="30">
        <v>2003</v>
      </c>
      <c r="B25" s="6">
        <v>38.78</v>
      </c>
      <c r="C25" s="28">
        <v>0.11504813999999999</v>
      </c>
    </row>
  </sheetData>
  <mergeCells count="2">
    <mergeCell ref="A1:J2"/>
    <mergeCell ref="L1:O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58E81-1E29-406B-AD31-4D752350CF85}">
  <dimension ref="A1:H68"/>
  <sheetViews>
    <sheetView topLeftCell="A11" workbookViewId="0">
      <selection activeCell="C62" sqref="C62"/>
    </sheetView>
  </sheetViews>
  <sheetFormatPr baseColWidth="10" defaultRowHeight="15" x14ac:dyDescent="0.25"/>
  <cols>
    <col min="1" max="1" width="20.42578125" style="2" bestFit="1" customWidth="1"/>
    <col min="2" max="2" width="29.7109375" customWidth="1"/>
    <col min="3" max="3" width="26.28515625" customWidth="1"/>
    <col min="4" max="6" width="20.42578125" customWidth="1"/>
    <col min="7" max="7" width="18.140625" customWidth="1"/>
    <col min="8" max="8" width="17.7109375" customWidth="1"/>
    <col min="9" max="9" width="17.140625" customWidth="1"/>
  </cols>
  <sheetData>
    <row r="1" spans="1:8" ht="15" customHeight="1" x14ac:dyDescent="0.25">
      <c r="A1" s="56" t="s">
        <v>63</v>
      </c>
      <c r="B1" s="56"/>
      <c r="C1" s="56"/>
      <c r="D1" s="56"/>
      <c r="E1" s="56"/>
      <c r="F1" s="56"/>
      <c r="G1" s="56"/>
      <c r="H1" s="56"/>
    </row>
    <row r="2" spans="1:8" ht="15" customHeight="1" x14ac:dyDescent="0.25">
      <c r="A2" s="56"/>
      <c r="B2" s="56"/>
      <c r="C2" s="56"/>
      <c r="D2" s="56"/>
      <c r="E2" s="56"/>
      <c r="F2" s="56"/>
      <c r="G2" s="56"/>
      <c r="H2" s="56"/>
    </row>
    <row r="3" spans="1:8" ht="15" customHeight="1" x14ac:dyDescent="0.25">
      <c r="A3" s="23"/>
      <c r="B3" s="23"/>
      <c r="C3" s="23"/>
      <c r="D3" s="23"/>
      <c r="E3" s="23"/>
      <c r="F3" s="23"/>
      <c r="G3" s="23"/>
      <c r="H3" s="23"/>
    </row>
    <row r="4" spans="1:8" ht="15" customHeight="1" x14ac:dyDescent="0.25">
      <c r="A4" s="26" t="s">
        <v>19</v>
      </c>
      <c r="B4" s="23"/>
      <c r="C4" s="23"/>
      <c r="D4" s="23"/>
      <c r="E4" s="23"/>
      <c r="F4" s="23"/>
      <c r="G4" s="23"/>
      <c r="H4" s="23"/>
    </row>
    <row r="5" spans="1:8" x14ac:dyDescent="0.25">
      <c r="A5" s="9" t="s">
        <v>17</v>
      </c>
      <c r="B5" s="54" t="s">
        <v>8</v>
      </c>
      <c r="C5" s="10"/>
      <c r="D5" s="10"/>
      <c r="E5" s="10"/>
      <c r="F5" s="10" t="s">
        <v>9</v>
      </c>
      <c r="G5" s="10"/>
      <c r="H5" s="11"/>
    </row>
    <row r="6" spans="1:8" ht="33" customHeight="1" x14ac:dyDescent="0.25">
      <c r="A6" s="12" t="s">
        <v>0</v>
      </c>
      <c r="B6" s="57" t="s">
        <v>80</v>
      </c>
      <c r="C6" s="57"/>
      <c r="D6" s="57"/>
      <c r="E6" s="57"/>
      <c r="F6" s="57"/>
      <c r="G6" s="57"/>
      <c r="H6" s="58"/>
    </row>
    <row r="7" spans="1:8" x14ac:dyDescent="0.25">
      <c r="A7" s="12" t="s">
        <v>1</v>
      </c>
      <c r="B7" t="s">
        <v>10</v>
      </c>
      <c r="H7" s="13"/>
    </row>
    <row r="8" spans="1:8" x14ac:dyDescent="0.25">
      <c r="A8" s="14" t="s">
        <v>2</v>
      </c>
      <c r="B8" s="15" t="s">
        <v>3</v>
      </c>
      <c r="C8" s="15" t="s">
        <v>15</v>
      </c>
      <c r="D8" s="15"/>
      <c r="E8" s="15"/>
      <c r="F8" s="15"/>
      <c r="G8" s="16"/>
      <c r="H8" s="17"/>
    </row>
    <row r="9" spans="1:8" x14ac:dyDescent="0.25">
      <c r="G9" s="1"/>
    </row>
    <row r="10" spans="1:8" x14ac:dyDescent="0.25">
      <c r="A10" s="18" t="s">
        <v>18</v>
      </c>
      <c r="B10" s="25" t="s">
        <v>81</v>
      </c>
      <c r="C10" s="10"/>
      <c r="D10" s="10"/>
      <c r="E10" s="10" t="s">
        <v>82</v>
      </c>
      <c r="F10" s="10"/>
      <c r="G10" s="19"/>
      <c r="H10" s="11"/>
    </row>
    <row r="11" spans="1:8" ht="44.25" customHeight="1" x14ac:dyDescent="0.25">
      <c r="A11" s="12" t="s">
        <v>0</v>
      </c>
      <c r="B11" s="57" t="s">
        <v>83</v>
      </c>
      <c r="C11" s="57"/>
      <c r="D11" s="57"/>
      <c r="E11" s="57"/>
      <c r="F11" s="57"/>
      <c r="G11" s="57"/>
      <c r="H11" s="13"/>
    </row>
    <row r="12" spans="1:8" x14ac:dyDescent="0.25">
      <c r="A12" s="12" t="s">
        <v>24</v>
      </c>
      <c r="B12" t="s">
        <v>84</v>
      </c>
      <c r="G12" s="1"/>
      <c r="H12" s="13"/>
    </row>
    <row r="13" spans="1:8" x14ac:dyDescent="0.25">
      <c r="A13" s="14" t="s">
        <v>2</v>
      </c>
      <c r="B13" s="15" t="s">
        <v>3</v>
      </c>
      <c r="C13" s="15" t="s">
        <v>11</v>
      </c>
      <c r="D13" s="15"/>
      <c r="E13" s="15"/>
      <c r="F13" s="15"/>
      <c r="G13" s="16"/>
      <c r="H13" s="17"/>
    </row>
    <row r="14" spans="1:8" x14ac:dyDescent="0.25">
      <c r="G14" s="1"/>
    </row>
    <row r="15" spans="1:8" x14ac:dyDescent="0.25">
      <c r="A15" s="35" t="s">
        <v>18</v>
      </c>
      <c r="B15" s="25" t="s">
        <v>29</v>
      </c>
      <c r="C15" s="10"/>
      <c r="D15" s="10"/>
      <c r="E15" s="10"/>
      <c r="F15" s="10"/>
      <c r="G15" s="19"/>
      <c r="H15" s="11"/>
    </row>
    <row r="16" spans="1:8" x14ac:dyDescent="0.25">
      <c r="A16" s="12" t="s">
        <v>0</v>
      </c>
      <c r="B16" t="s">
        <v>30</v>
      </c>
      <c r="G16" s="1"/>
      <c r="H16" s="13"/>
    </row>
    <row r="17" spans="1:8" x14ac:dyDescent="0.25">
      <c r="A17" s="12" t="s">
        <v>24</v>
      </c>
      <c r="B17" t="s">
        <v>31</v>
      </c>
      <c r="G17" s="1"/>
      <c r="H17" s="13"/>
    </row>
    <row r="18" spans="1:8" x14ac:dyDescent="0.25">
      <c r="A18" s="14" t="s">
        <v>2</v>
      </c>
      <c r="B18" s="15" t="s">
        <v>3</v>
      </c>
      <c r="C18" s="15"/>
      <c r="D18" s="15"/>
      <c r="E18" s="15"/>
      <c r="F18" s="15"/>
      <c r="G18" s="16"/>
      <c r="H18" s="17"/>
    </row>
    <row r="19" spans="1:8" x14ac:dyDescent="0.25">
      <c r="G19" s="1"/>
    </row>
    <row r="20" spans="1:8" x14ac:dyDescent="0.25">
      <c r="A20" s="21" t="s">
        <v>20</v>
      </c>
    </row>
    <row r="21" spans="1:8" x14ac:dyDescent="0.25">
      <c r="A21" s="24" t="s">
        <v>23</v>
      </c>
      <c r="B21" s="25" t="s">
        <v>5</v>
      </c>
      <c r="C21" s="10"/>
      <c r="D21" s="10"/>
      <c r="E21" s="10" t="s">
        <v>6</v>
      </c>
      <c r="F21" s="10"/>
      <c r="G21" s="10"/>
      <c r="H21" s="11"/>
    </row>
    <row r="22" spans="1:8" x14ac:dyDescent="0.25">
      <c r="A22" s="12" t="s">
        <v>0</v>
      </c>
      <c r="B22" t="s">
        <v>85</v>
      </c>
      <c r="H22" s="13"/>
    </row>
    <row r="23" spans="1:8" x14ac:dyDescent="0.25">
      <c r="A23" s="12" t="s">
        <v>24</v>
      </c>
      <c r="B23" t="s">
        <v>7</v>
      </c>
      <c r="H23" s="13"/>
    </row>
    <row r="24" spans="1:8" x14ac:dyDescent="0.25">
      <c r="A24" s="14" t="s">
        <v>2</v>
      </c>
      <c r="B24" s="15" t="s">
        <v>3</v>
      </c>
      <c r="C24" s="15"/>
      <c r="D24" s="15"/>
      <c r="E24" s="15"/>
      <c r="F24" s="15"/>
      <c r="G24" s="15"/>
      <c r="H24" s="17"/>
    </row>
    <row r="29" spans="1:8" ht="15.75" x14ac:dyDescent="0.25">
      <c r="A29" s="22" t="s">
        <v>16</v>
      </c>
      <c r="B29" s="27" t="s">
        <v>98</v>
      </c>
    </row>
    <row r="30" spans="1:8" s="2" customFormat="1" ht="30" x14ac:dyDescent="0.25">
      <c r="A30" s="7" t="s">
        <v>4</v>
      </c>
      <c r="B30" s="31" t="s">
        <v>12</v>
      </c>
      <c r="C30" s="31" t="s">
        <v>13</v>
      </c>
      <c r="D30" s="31" t="s">
        <v>94</v>
      </c>
      <c r="E30" s="31" t="s">
        <v>95</v>
      </c>
      <c r="F30" s="31" t="s">
        <v>96</v>
      </c>
      <c r="G30" s="31" t="s">
        <v>97</v>
      </c>
    </row>
    <row r="31" spans="1:8" x14ac:dyDescent="0.25">
      <c r="A31" s="3">
        <v>2001</v>
      </c>
      <c r="B31" s="4">
        <v>24</v>
      </c>
      <c r="C31" s="4"/>
      <c r="D31" s="5"/>
      <c r="E31" s="5"/>
      <c r="F31" s="28"/>
      <c r="G31" s="28"/>
    </row>
    <row r="32" spans="1:8" x14ac:dyDescent="0.25">
      <c r="A32" s="3">
        <v>2002</v>
      </c>
      <c r="B32" s="4">
        <v>31</v>
      </c>
      <c r="C32" s="4">
        <f>+B32-B31</f>
        <v>7</v>
      </c>
      <c r="D32" s="5"/>
      <c r="E32" s="5"/>
      <c r="F32" s="28"/>
      <c r="G32" s="28"/>
    </row>
    <row r="33" spans="1:7" x14ac:dyDescent="0.25">
      <c r="A33" s="3">
        <v>2003</v>
      </c>
      <c r="B33" s="4">
        <v>39</v>
      </c>
      <c r="C33" s="4">
        <f t="shared" ref="C33:C51" si="0">+B33-B32</f>
        <v>8</v>
      </c>
      <c r="D33" s="5"/>
      <c r="E33" s="5"/>
      <c r="F33" s="28"/>
      <c r="G33" s="28"/>
    </row>
    <row r="34" spans="1:7" x14ac:dyDescent="0.25">
      <c r="A34" s="3">
        <v>2004</v>
      </c>
      <c r="B34" s="4">
        <v>48</v>
      </c>
      <c r="C34" s="4">
        <f t="shared" si="0"/>
        <v>9</v>
      </c>
      <c r="D34" s="5"/>
      <c r="E34" s="5"/>
      <c r="F34" s="28"/>
      <c r="G34" s="28"/>
    </row>
    <row r="35" spans="1:7" x14ac:dyDescent="0.25">
      <c r="A35" s="3">
        <v>2005</v>
      </c>
      <c r="B35" s="4">
        <v>59</v>
      </c>
      <c r="C35" s="4">
        <f t="shared" si="0"/>
        <v>11</v>
      </c>
      <c r="D35" s="5"/>
      <c r="E35" s="5"/>
      <c r="F35" s="28"/>
      <c r="G35" s="28"/>
    </row>
    <row r="36" spans="1:7" x14ac:dyDescent="0.25">
      <c r="A36" s="3">
        <v>2006</v>
      </c>
      <c r="B36" s="4">
        <v>74</v>
      </c>
      <c r="C36" s="4">
        <f t="shared" si="0"/>
        <v>15</v>
      </c>
      <c r="D36" s="5"/>
      <c r="E36" s="5"/>
      <c r="F36" s="28"/>
      <c r="G36" s="28"/>
    </row>
    <row r="37" spans="1:7" x14ac:dyDescent="0.25">
      <c r="A37" s="3">
        <v>2007</v>
      </c>
      <c r="B37" s="4">
        <v>94</v>
      </c>
      <c r="C37" s="4">
        <f t="shared" si="0"/>
        <v>20</v>
      </c>
      <c r="D37" s="5"/>
      <c r="E37" s="5"/>
      <c r="F37" s="28"/>
      <c r="G37" s="28"/>
    </row>
    <row r="38" spans="1:7" x14ac:dyDescent="0.25">
      <c r="A38" s="3">
        <v>2008</v>
      </c>
      <c r="B38" s="4">
        <v>121</v>
      </c>
      <c r="C38" s="4">
        <f t="shared" si="0"/>
        <v>27</v>
      </c>
      <c r="D38" s="5"/>
      <c r="E38" s="5"/>
      <c r="F38" s="28"/>
      <c r="G38" s="28"/>
    </row>
    <row r="39" spans="1:7" x14ac:dyDescent="0.25">
      <c r="A39" s="3">
        <v>2009</v>
      </c>
      <c r="B39" s="4">
        <v>159</v>
      </c>
      <c r="C39" s="4">
        <f t="shared" si="0"/>
        <v>38</v>
      </c>
      <c r="D39" s="5"/>
      <c r="E39" s="5"/>
      <c r="F39" s="28"/>
      <c r="G39" s="28"/>
    </row>
    <row r="40" spans="1:7" x14ac:dyDescent="0.25">
      <c r="A40" s="3">
        <v>2010</v>
      </c>
      <c r="B40" s="4">
        <v>198</v>
      </c>
      <c r="C40" s="4">
        <f t="shared" si="0"/>
        <v>39</v>
      </c>
      <c r="D40" s="5">
        <v>3.056</v>
      </c>
      <c r="E40" s="5"/>
      <c r="F40" s="28"/>
      <c r="G40" s="28"/>
    </row>
    <row r="41" spans="1:7" x14ac:dyDescent="0.25">
      <c r="A41" s="3">
        <v>2011</v>
      </c>
      <c r="B41" s="4">
        <v>238</v>
      </c>
      <c r="C41" s="4">
        <f t="shared" si="0"/>
        <v>40</v>
      </c>
      <c r="D41" s="5">
        <v>3.78</v>
      </c>
      <c r="E41" s="5">
        <f t="shared" ref="E41:E51" si="1">+D41-D40</f>
        <v>0.72399999999999975</v>
      </c>
      <c r="F41" s="28"/>
      <c r="G41" s="28"/>
    </row>
    <row r="42" spans="1:7" x14ac:dyDescent="0.25">
      <c r="A42" s="3">
        <v>2012</v>
      </c>
      <c r="B42" s="4">
        <v>283</v>
      </c>
      <c r="C42" s="4">
        <f t="shared" si="0"/>
        <v>45</v>
      </c>
      <c r="D42" s="5">
        <v>5.33</v>
      </c>
      <c r="E42" s="5">
        <f t="shared" si="1"/>
        <v>1.5500000000000003</v>
      </c>
      <c r="F42" s="28"/>
      <c r="G42" s="28"/>
    </row>
    <row r="43" spans="1:7" x14ac:dyDescent="0.25">
      <c r="A43" s="3">
        <v>2013</v>
      </c>
      <c r="B43" s="4">
        <v>319</v>
      </c>
      <c r="C43" s="4">
        <f t="shared" si="0"/>
        <v>36</v>
      </c>
      <c r="D43" s="5">
        <v>7.1710000000000003</v>
      </c>
      <c r="E43" s="5">
        <f t="shared" si="1"/>
        <v>1.8410000000000002</v>
      </c>
      <c r="F43" s="28"/>
      <c r="G43" s="28"/>
    </row>
    <row r="44" spans="1:7" x14ac:dyDescent="0.25">
      <c r="A44" s="3">
        <v>2014</v>
      </c>
      <c r="B44" s="4">
        <v>370</v>
      </c>
      <c r="C44" s="4">
        <f t="shared" si="0"/>
        <v>51</v>
      </c>
      <c r="D44" s="5">
        <v>8.4920000000000009</v>
      </c>
      <c r="E44" s="5">
        <f t="shared" si="1"/>
        <v>1.3210000000000006</v>
      </c>
      <c r="F44" s="28"/>
      <c r="G44" s="28"/>
    </row>
    <row r="45" spans="1:7" x14ac:dyDescent="0.25">
      <c r="A45" s="3">
        <v>2015</v>
      </c>
      <c r="B45" s="4">
        <v>433</v>
      </c>
      <c r="C45" s="4">
        <f t="shared" si="0"/>
        <v>63</v>
      </c>
      <c r="D45" s="5">
        <v>11.72</v>
      </c>
      <c r="E45" s="5">
        <f t="shared" si="1"/>
        <v>3.2279999999999998</v>
      </c>
      <c r="F45" s="28"/>
      <c r="G45" s="28"/>
    </row>
    <row r="46" spans="1:7" x14ac:dyDescent="0.25">
      <c r="A46" s="3">
        <v>2016</v>
      </c>
      <c r="B46" s="4">
        <v>488</v>
      </c>
      <c r="C46" s="4">
        <f t="shared" si="0"/>
        <v>55</v>
      </c>
      <c r="D46" s="5">
        <v>14.34</v>
      </c>
      <c r="E46" s="5">
        <f t="shared" si="1"/>
        <v>2.6199999999999992</v>
      </c>
      <c r="F46" s="28"/>
      <c r="G46" s="28"/>
    </row>
    <row r="47" spans="1:7" x14ac:dyDescent="0.25">
      <c r="A47" s="3">
        <v>2017</v>
      </c>
      <c r="B47" s="4">
        <v>540</v>
      </c>
      <c r="C47" s="4">
        <f t="shared" si="0"/>
        <v>52</v>
      </c>
      <c r="D47" s="5">
        <f>18.84-F47</f>
        <v>18.809999999999999</v>
      </c>
      <c r="E47" s="5">
        <f t="shared" si="1"/>
        <v>4.4699999999999989</v>
      </c>
      <c r="F47" s="36">
        <f>+SUM($G$31:G47)</f>
        <v>0.03</v>
      </c>
      <c r="G47" s="36">
        <v>0.03</v>
      </c>
    </row>
    <row r="48" spans="1:7" x14ac:dyDescent="0.25">
      <c r="A48" s="3">
        <v>2018</v>
      </c>
      <c r="B48" s="4">
        <v>591</v>
      </c>
      <c r="C48" s="4">
        <f t="shared" si="0"/>
        <v>51</v>
      </c>
      <c r="D48" s="5">
        <f>23.59-F48</f>
        <v>23.56</v>
      </c>
      <c r="E48" s="5">
        <f t="shared" si="1"/>
        <v>4.75</v>
      </c>
      <c r="F48" s="36">
        <f>+SUM($G$31:G48)</f>
        <v>0.03</v>
      </c>
      <c r="G48" s="36"/>
    </row>
    <row r="49" spans="1:7" x14ac:dyDescent="0.25">
      <c r="A49" s="3">
        <v>2019</v>
      </c>
      <c r="B49" s="4">
        <v>650</v>
      </c>
      <c r="C49" s="4">
        <f t="shared" si="0"/>
        <v>59</v>
      </c>
      <c r="D49" s="5">
        <f>28.3-F49</f>
        <v>28.27</v>
      </c>
      <c r="E49" s="5">
        <f t="shared" si="1"/>
        <v>4.7100000000000009</v>
      </c>
      <c r="F49" s="36">
        <f>+SUM($G$31:G49)</f>
        <v>0.03</v>
      </c>
      <c r="G49" s="36"/>
    </row>
    <row r="50" spans="1:7" x14ac:dyDescent="0.25">
      <c r="A50" s="3">
        <v>2020</v>
      </c>
      <c r="B50" s="4">
        <v>745</v>
      </c>
      <c r="C50" s="4">
        <f t="shared" si="0"/>
        <v>95</v>
      </c>
      <c r="D50" s="5">
        <f>34.371-F50</f>
        <v>34.316000000000003</v>
      </c>
      <c r="E50" s="5">
        <f t="shared" si="1"/>
        <v>6.0460000000000029</v>
      </c>
      <c r="F50" s="36">
        <f>+SUM($G$31:G50)</f>
        <v>5.5E-2</v>
      </c>
      <c r="G50" s="36">
        <v>2.5000000000000001E-2</v>
      </c>
    </row>
    <row r="51" spans="1:7" x14ac:dyDescent="0.25">
      <c r="A51" s="3">
        <v>2021</v>
      </c>
      <c r="B51" s="4">
        <v>837</v>
      </c>
      <c r="C51" s="4">
        <f t="shared" si="0"/>
        <v>92</v>
      </c>
      <c r="D51" s="5">
        <f>54.259-F51</f>
        <v>54.154000000000003</v>
      </c>
      <c r="E51" s="5">
        <f t="shared" si="1"/>
        <v>19.838000000000001</v>
      </c>
      <c r="F51" s="36">
        <f>+SUM($G$31:G51)</f>
        <v>0.10500000000000001</v>
      </c>
      <c r="G51" s="36">
        <v>0.05</v>
      </c>
    </row>
    <row r="55" spans="1:7" ht="15.75" x14ac:dyDescent="0.25">
      <c r="A55" s="22" t="s">
        <v>21</v>
      </c>
      <c r="B55" s="27" t="s">
        <v>92</v>
      </c>
    </row>
    <row r="56" spans="1:7" x14ac:dyDescent="0.25">
      <c r="A56" s="7" t="s">
        <v>4</v>
      </c>
      <c r="B56" s="20" t="s">
        <v>93</v>
      </c>
    </row>
    <row r="57" spans="1:7" x14ac:dyDescent="0.25">
      <c r="A57" s="3">
        <v>2010</v>
      </c>
      <c r="B57" s="29">
        <v>0.18785676000000001</v>
      </c>
    </row>
    <row r="58" spans="1:7" x14ac:dyDescent="0.25">
      <c r="A58" s="3">
        <v>2011</v>
      </c>
      <c r="B58" s="29">
        <v>0.19754878000000001</v>
      </c>
    </row>
    <row r="59" spans="1:7" x14ac:dyDescent="0.25">
      <c r="A59" s="3">
        <v>2012</v>
      </c>
      <c r="B59" s="29">
        <v>0.16660058</v>
      </c>
    </row>
    <row r="60" spans="1:7" x14ac:dyDescent="0.25">
      <c r="A60" s="3">
        <v>2013</v>
      </c>
      <c r="B60" s="29">
        <v>0.16666164</v>
      </c>
    </row>
    <row r="61" spans="1:7" x14ac:dyDescent="0.25">
      <c r="A61" s="3">
        <v>2014</v>
      </c>
      <c r="B61" s="29">
        <v>0.17219925</v>
      </c>
    </row>
    <row r="62" spans="1:7" x14ac:dyDescent="0.25">
      <c r="A62" s="3">
        <v>2015</v>
      </c>
      <c r="B62" s="29">
        <v>0.14052740999999999</v>
      </c>
    </row>
    <row r="63" spans="1:7" x14ac:dyDescent="0.25">
      <c r="A63" s="3">
        <v>2016</v>
      </c>
      <c r="B63" s="29">
        <v>0.11632308</v>
      </c>
    </row>
    <row r="64" spans="1:7" x14ac:dyDescent="0.25">
      <c r="A64" s="3">
        <v>2017</v>
      </c>
      <c r="B64" s="29">
        <v>0.10615218</v>
      </c>
    </row>
    <row r="65" spans="1:2" x14ac:dyDescent="0.25">
      <c r="A65" s="3">
        <v>2018</v>
      </c>
      <c r="B65" s="29">
        <v>0.10004871</v>
      </c>
    </row>
    <row r="66" spans="1:2" x14ac:dyDescent="0.25">
      <c r="A66" s="3">
        <v>2019</v>
      </c>
      <c r="B66" s="29">
        <v>8.6387640000000002E-2</v>
      </c>
    </row>
    <row r="67" spans="1:2" x14ac:dyDescent="0.25">
      <c r="A67" s="3">
        <v>2020</v>
      </c>
      <c r="B67" s="29">
        <v>8.6265750000000002E-2</v>
      </c>
    </row>
    <row r="68" spans="1:2" x14ac:dyDescent="0.25">
      <c r="A68" s="3">
        <v>2021</v>
      </c>
      <c r="B68" s="29">
        <v>7.516697E-2</v>
      </c>
    </row>
  </sheetData>
  <mergeCells count="3">
    <mergeCell ref="B11:G11"/>
    <mergeCell ref="A1:H2"/>
    <mergeCell ref="B6:H6"/>
  </mergeCells>
  <hyperlinks>
    <hyperlink ref="B21" r:id="rId1" xr:uid="{6AFAC959-FB33-4640-A498-C09C4EF7A19D}"/>
    <hyperlink ref="B5" r:id="rId2" xr:uid="{E3816202-BBB6-4697-A7AD-3D5666795FD1}"/>
    <hyperlink ref="B10" r:id="rId3" xr:uid="{19821830-7A84-4C53-A186-9113A12FEF2A}"/>
    <hyperlink ref="B15" r:id="rId4" xr:uid="{63DB952F-42B6-427C-AD35-7C94F5B8A90F}"/>
  </hyperlinks>
  <pageMargins left="0.7" right="0.7" top="0.75" bottom="0.75" header="0.3" footer="0.3"/>
  <pageSetup paperSize="9" orientation="portrait" horizontalDpi="4294967293" verticalDpi="0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1A311-565D-4B16-BFF3-F700D25F4596}">
  <dimension ref="A1:O27"/>
  <sheetViews>
    <sheetView workbookViewId="0">
      <selection activeCell="M17" sqref="M17"/>
    </sheetView>
  </sheetViews>
  <sheetFormatPr baseColWidth="10" defaultRowHeight="15" x14ac:dyDescent="0.25"/>
  <cols>
    <col min="2" max="2" width="15.5703125" customWidth="1"/>
    <col min="3" max="3" width="16.7109375" customWidth="1"/>
  </cols>
  <sheetData>
    <row r="1" spans="1:15" ht="15" customHeight="1" x14ac:dyDescent="0.25">
      <c r="A1" s="56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33"/>
      <c r="L1" s="59" t="s">
        <v>32</v>
      </c>
      <c r="M1" s="59"/>
      <c r="N1" s="59"/>
      <c r="O1" s="59"/>
    </row>
    <row r="2" spans="1:15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33"/>
      <c r="L2" s="59"/>
      <c r="M2" s="59"/>
      <c r="N2" s="59"/>
      <c r="O2" s="59"/>
    </row>
    <row r="3" spans="1:15" x14ac:dyDescent="0.25">
      <c r="L3" t="s">
        <v>34</v>
      </c>
    </row>
    <row r="4" spans="1:15" ht="30" x14ac:dyDescent="0.25">
      <c r="A4" s="7" t="s">
        <v>4</v>
      </c>
      <c r="B4" s="8" t="s">
        <v>14</v>
      </c>
      <c r="C4" s="31" t="s">
        <v>22</v>
      </c>
      <c r="L4" t="s">
        <v>33</v>
      </c>
      <c r="O4" t="s">
        <v>35</v>
      </c>
    </row>
    <row r="5" spans="1:15" x14ac:dyDescent="0.25">
      <c r="A5" s="3">
        <v>2010</v>
      </c>
      <c r="B5" s="5">
        <v>3.056</v>
      </c>
      <c r="C5" s="32">
        <v>0.18785676000000001</v>
      </c>
      <c r="L5" t="s">
        <v>36</v>
      </c>
      <c r="O5" t="s">
        <v>37</v>
      </c>
    </row>
    <row r="6" spans="1:15" x14ac:dyDescent="0.25">
      <c r="A6" s="3">
        <v>2011</v>
      </c>
      <c r="B6" s="5">
        <v>3.78</v>
      </c>
      <c r="C6" s="32">
        <v>0.19754878000000001</v>
      </c>
    </row>
    <row r="7" spans="1:15" x14ac:dyDescent="0.25">
      <c r="A7" s="3">
        <v>2012</v>
      </c>
      <c r="B7" s="5">
        <v>5.33</v>
      </c>
      <c r="C7" s="32">
        <v>0.16660058</v>
      </c>
      <c r="L7" t="s">
        <v>88</v>
      </c>
    </row>
    <row r="8" spans="1:15" x14ac:dyDescent="0.25">
      <c r="A8" s="3">
        <v>2013</v>
      </c>
      <c r="B8" s="5">
        <v>7.1710000000000003</v>
      </c>
      <c r="C8" s="32">
        <v>0.16666164</v>
      </c>
      <c r="L8" t="s">
        <v>38</v>
      </c>
      <c r="M8">
        <v>0.36499999999999999</v>
      </c>
    </row>
    <row r="9" spans="1:15" x14ac:dyDescent="0.25">
      <c r="A9" s="3">
        <v>2014</v>
      </c>
      <c r="B9" s="5">
        <v>8.4920000000000009</v>
      </c>
      <c r="C9" s="32">
        <v>0.17219925</v>
      </c>
      <c r="L9" t="s">
        <v>39</v>
      </c>
      <c r="M9">
        <f>1-2^(-M8)</f>
        <v>0.22353112499896022</v>
      </c>
    </row>
    <row r="10" spans="1:15" x14ac:dyDescent="0.25">
      <c r="A10" s="3">
        <v>2015</v>
      </c>
      <c r="B10" s="5">
        <v>11.72</v>
      </c>
      <c r="C10" s="32">
        <v>0.14052740999999999</v>
      </c>
      <c r="L10" t="s">
        <v>40</v>
      </c>
      <c r="M10">
        <f>1-M9</f>
        <v>0.77646887500103978</v>
      </c>
    </row>
    <row r="11" spans="1:15" x14ac:dyDescent="0.25">
      <c r="A11" s="3">
        <v>2016</v>
      </c>
      <c r="B11" s="5">
        <v>14.34</v>
      </c>
      <c r="C11" s="32">
        <v>0.11632308</v>
      </c>
    </row>
    <row r="12" spans="1:15" x14ac:dyDescent="0.25">
      <c r="A12" s="3">
        <v>2017</v>
      </c>
      <c r="B12" s="5">
        <v>18.809999999999999</v>
      </c>
      <c r="C12" s="32">
        <v>0.10615218</v>
      </c>
    </row>
    <row r="13" spans="1:15" x14ac:dyDescent="0.25">
      <c r="A13" s="3">
        <v>2018</v>
      </c>
      <c r="B13" s="5">
        <v>23.56</v>
      </c>
      <c r="C13" s="32">
        <v>0.10004871</v>
      </c>
    </row>
    <row r="14" spans="1:15" x14ac:dyDescent="0.25">
      <c r="A14" s="3">
        <v>2019</v>
      </c>
      <c r="B14" s="5">
        <v>28.27</v>
      </c>
      <c r="C14" s="32">
        <v>8.6387640000000002E-2</v>
      </c>
    </row>
    <row r="15" spans="1:15" x14ac:dyDescent="0.25">
      <c r="A15" s="3">
        <v>2020</v>
      </c>
      <c r="B15" s="5">
        <v>34.316000000000003</v>
      </c>
      <c r="C15" s="32">
        <v>8.6265750000000002E-2</v>
      </c>
    </row>
    <row r="16" spans="1:15" x14ac:dyDescent="0.25">
      <c r="A16" s="3">
        <v>2021</v>
      </c>
      <c r="B16" s="5">
        <v>54.154000000000003</v>
      </c>
      <c r="C16" s="32">
        <v>7.516697E-2</v>
      </c>
    </row>
    <row r="27" spans="1:1" x14ac:dyDescent="0.25">
      <c r="A27" s="34"/>
    </row>
  </sheetData>
  <mergeCells count="2">
    <mergeCell ref="A1:J2"/>
    <mergeCell ref="L1:O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7AE04-1E2C-4FB4-AFD1-D8384A4F2CF0}">
  <dimension ref="A1:J41"/>
  <sheetViews>
    <sheetView topLeftCell="A9" workbookViewId="0">
      <selection activeCell="F38" sqref="F38"/>
    </sheetView>
  </sheetViews>
  <sheetFormatPr baseColWidth="10" defaultRowHeight="15" x14ac:dyDescent="0.25"/>
  <cols>
    <col min="1" max="1" width="12" customWidth="1"/>
    <col min="2" max="2" width="15.42578125" bestFit="1" customWidth="1"/>
    <col min="3" max="3" width="14.85546875" bestFit="1" customWidth="1"/>
    <col min="4" max="4" width="18.140625" customWidth="1"/>
    <col min="5" max="5" width="18.85546875" customWidth="1"/>
  </cols>
  <sheetData>
    <row r="1" spans="1:10" ht="15" customHeight="1" x14ac:dyDescent="0.25">
      <c r="A1" s="56" t="s">
        <v>41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x14ac:dyDescent="0.25">
      <c r="A3" t="s">
        <v>61</v>
      </c>
    </row>
    <row r="4" spans="1:10" x14ac:dyDescent="0.25">
      <c r="A4" s="42" t="s">
        <v>17</v>
      </c>
      <c r="B4" s="25" t="s">
        <v>43</v>
      </c>
      <c r="C4" s="10"/>
      <c r="D4" s="10"/>
      <c r="E4" s="10"/>
      <c r="F4" s="10"/>
      <c r="G4" s="10"/>
      <c r="H4" s="10"/>
      <c r="I4" s="10"/>
      <c r="J4" s="11"/>
    </row>
    <row r="5" spans="1:10" ht="48" customHeight="1" x14ac:dyDescent="0.25">
      <c r="A5" s="12" t="s">
        <v>0</v>
      </c>
      <c r="B5" s="60" t="s">
        <v>50</v>
      </c>
      <c r="C5" s="60"/>
      <c r="D5" s="60"/>
      <c r="E5" s="60"/>
      <c r="F5" s="60"/>
      <c r="G5" s="60"/>
      <c r="H5" s="60"/>
      <c r="J5" s="13"/>
    </row>
    <row r="6" spans="1:10" x14ac:dyDescent="0.25">
      <c r="A6" s="12" t="s">
        <v>1</v>
      </c>
      <c r="B6" t="s">
        <v>44</v>
      </c>
      <c r="J6" s="13"/>
    </row>
    <row r="7" spans="1:10" x14ac:dyDescent="0.25">
      <c r="A7" s="14" t="s">
        <v>2</v>
      </c>
      <c r="B7" s="15" t="s">
        <v>3</v>
      </c>
      <c r="C7" s="15"/>
      <c r="D7" s="15"/>
      <c r="E7" s="15"/>
      <c r="F7" s="15"/>
      <c r="G7" s="15"/>
      <c r="H7" s="15"/>
      <c r="I7" s="15"/>
      <c r="J7" s="17"/>
    </row>
    <row r="8" spans="1:10" x14ac:dyDescent="0.25">
      <c r="A8" s="2"/>
    </row>
    <row r="10" spans="1:10" x14ac:dyDescent="0.25">
      <c r="A10" s="34" t="s">
        <v>16</v>
      </c>
    </row>
    <row r="11" spans="1:10" s="38" customFormat="1" x14ac:dyDescent="0.25">
      <c r="A11" s="20" t="s">
        <v>4</v>
      </c>
      <c r="B11" s="20" t="s">
        <v>42</v>
      </c>
      <c r="C11" s="20" t="s">
        <v>26</v>
      </c>
      <c r="D11" s="20" t="s">
        <v>49</v>
      </c>
      <c r="E11" s="39"/>
      <c r="G11" s="39"/>
      <c r="H11" s="39"/>
    </row>
    <row r="12" spans="1:10" x14ac:dyDescent="0.25">
      <c r="A12" s="28">
        <v>1986</v>
      </c>
      <c r="B12" s="43">
        <v>8.9154999999999998E-2</v>
      </c>
      <c r="C12" s="44"/>
      <c r="D12" s="43">
        <v>12.40504</v>
      </c>
      <c r="G12" s="37"/>
      <c r="H12" s="37"/>
    </row>
    <row r="13" spans="1:10" x14ac:dyDescent="0.25">
      <c r="A13" s="28">
        <v>1987</v>
      </c>
      <c r="B13" s="43">
        <v>0.11365500000000001</v>
      </c>
      <c r="C13" s="44">
        <f>+B13-B12</f>
        <v>2.4500000000000008E-2</v>
      </c>
      <c r="D13" s="43">
        <v>10.546381999999999</v>
      </c>
      <c r="G13" s="37"/>
      <c r="H13" s="37"/>
    </row>
    <row r="14" spans="1:10" x14ac:dyDescent="0.25">
      <c r="A14" s="28">
        <v>1988</v>
      </c>
      <c r="B14" s="43">
        <v>0.1406</v>
      </c>
      <c r="C14" s="44">
        <f t="shared" ref="C14:C36" si="0">+B14-B13</f>
        <v>2.6944999999999997E-2</v>
      </c>
      <c r="D14" s="43">
        <v>9.8507619999999996</v>
      </c>
      <c r="G14" s="37"/>
      <c r="H14" s="37"/>
    </row>
    <row r="15" spans="1:10" x14ac:dyDescent="0.25">
      <c r="A15" s="28">
        <v>1989</v>
      </c>
      <c r="B15" s="43">
        <v>0.17335</v>
      </c>
      <c r="C15" s="44">
        <f t="shared" si="0"/>
        <v>3.2750000000000001E-2</v>
      </c>
      <c r="D15" s="43">
        <v>10.180332</v>
      </c>
      <c r="G15" s="37"/>
      <c r="H15" s="37"/>
    </row>
    <row r="16" spans="1:10" x14ac:dyDescent="0.25">
      <c r="A16" s="28">
        <v>1990</v>
      </c>
      <c r="B16" s="43">
        <v>0.21230000000000002</v>
      </c>
      <c r="C16" s="44">
        <f t="shared" si="0"/>
        <v>3.8950000000000012E-2</v>
      </c>
      <c r="D16" s="43">
        <v>10.529626</v>
      </c>
      <c r="G16" s="37"/>
      <c r="H16" s="37"/>
    </row>
    <row r="17" spans="1:8" x14ac:dyDescent="0.25">
      <c r="A17" s="28">
        <v>1991</v>
      </c>
      <c r="B17" s="43">
        <v>0.25714999999999999</v>
      </c>
      <c r="C17" s="44">
        <f t="shared" si="0"/>
        <v>4.4849999999999973E-2</v>
      </c>
      <c r="D17" s="43">
        <v>9.7542609999999996</v>
      </c>
      <c r="G17" s="37"/>
      <c r="H17" s="37"/>
    </row>
    <row r="18" spans="1:8" x14ac:dyDescent="0.25">
      <c r="A18" s="28">
        <v>1992</v>
      </c>
      <c r="B18" s="43">
        <v>0.30904999999999999</v>
      </c>
      <c r="C18" s="44">
        <f t="shared" si="0"/>
        <v>5.1900000000000002E-2</v>
      </c>
      <c r="D18" s="43">
        <v>9.0874649999999999</v>
      </c>
      <c r="G18" s="37"/>
      <c r="H18" s="37"/>
    </row>
    <row r="19" spans="1:8" x14ac:dyDescent="0.25">
      <c r="A19" s="28">
        <v>1993</v>
      </c>
      <c r="B19" s="43">
        <v>0.3659</v>
      </c>
      <c r="C19" s="44">
        <f t="shared" si="0"/>
        <v>5.6850000000000012E-2</v>
      </c>
      <c r="D19" s="43">
        <v>8.4983760000000004</v>
      </c>
      <c r="G19" s="37"/>
      <c r="H19" s="37"/>
    </row>
    <row r="20" spans="1:8" x14ac:dyDescent="0.25">
      <c r="A20" s="28">
        <v>1994</v>
      </c>
      <c r="B20" s="43">
        <v>0.42375000000000002</v>
      </c>
      <c r="C20" s="44">
        <f t="shared" si="0"/>
        <v>5.7850000000000013E-2</v>
      </c>
      <c r="D20" s="43">
        <v>8.0393150000000002</v>
      </c>
      <c r="G20" s="37"/>
      <c r="H20" s="37"/>
    </row>
    <row r="21" spans="1:8" x14ac:dyDescent="0.25">
      <c r="A21" s="28">
        <v>1995</v>
      </c>
      <c r="B21" s="43">
        <v>0.48925000000000002</v>
      </c>
      <c r="C21" s="44">
        <f t="shared" si="0"/>
        <v>6.5500000000000003E-2</v>
      </c>
      <c r="D21" s="43">
        <v>7.4332066000000001</v>
      </c>
      <c r="G21" s="37"/>
      <c r="H21" s="37"/>
    </row>
    <row r="22" spans="1:8" x14ac:dyDescent="0.25">
      <c r="A22" s="28">
        <v>1996</v>
      </c>
      <c r="B22" s="43">
        <v>0.56499999999999995</v>
      </c>
      <c r="C22" s="44">
        <f t="shared" si="0"/>
        <v>7.5749999999999929E-2</v>
      </c>
      <c r="D22" s="43">
        <v>6.9492725999999996</v>
      </c>
      <c r="G22" s="37"/>
      <c r="H22" s="37"/>
    </row>
    <row r="23" spans="1:8" x14ac:dyDescent="0.25">
      <c r="A23" s="28">
        <v>1997</v>
      </c>
      <c r="B23" s="43">
        <v>0.65079999999999993</v>
      </c>
      <c r="C23" s="44">
        <f t="shared" si="0"/>
        <v>8.5799999999999987E-2</v>
      </c>
      <c r="D23" s="43">
        <v>6.9250400000000001</v>
      </c>
      <c r="G23" s="37"/>
      <c r="H23" s="37"/>
    </row>
    <row r="24" spans="1:8" x14ac:dyDescent="0.25">
      <c r="A24" s="28">
        <v>1998</v>
      </c>
      <c r="B24" s="43">
        <v>0.77100000000000002</v>
      </c>
      <c r="C24" s="44">
        <f t="shared" si="0"/>
        <v>0.12020000000000008</v>
      </c>
      <c r="D24" s="43">
        <v>6.2401559999999998</v>
      </c>
      <c r="G24" s="37"/>
      <c r="H24" s="37"/>
    </row>
    <row r="25" spans="1:8" x14ac:dyDescent="0.25">
      <c r="A25" s="28">
        <v>1999</v>
      </c>
      <c r="B25" s="43">
        <v>0.91449999999999998</v>
      </c>
      <c r="C25" s="44">
        <f t="shared" si="0"/>
        <v>0.14349999999999996</v>
      </c>
      <c r="D25" s="43">
        <v>5.7644114000000002</v>
      </c>
      <c r="G25" s="37"/>
      <c r="H25" s="37"/>
    </row>
    <row r="26" spans="1:8" x14ac:dyDescent="0.25">
      <c r="A26" s="28">
        <v>2000</v>
      </c>
      <c r="B26" s="43">
        <v>1.103</v>
      </c>
      <c r="C26" s="44">
        <f t="shared" si="0"/>
        <v>0.1885</v>
      </c>
      <c r="D26" s="43">
        <v>5.6569704999999999</v>
      </c>
      <c r="G26" s="37"/>
      <c r="H26" s="37"/>
    </row>
    <row r="27" spans="1:8" x14ac:dyDescent="0.25">
      <c r="A27" s="28">
        <v>2001</v>
      </c>
      <c r="B27" s="43">
        <v>1.373</v>
      </c>
      <c r="C27" s="44">
        <f t="shared" si="0"/>
        <v>0.27</v>
      </c>
      <c r="D27" s="43">
        <v>5.4728389999999996</v>
      </c>
      <c r="G27" s="37"/>
      <c r="H27" s="37"/>
    </row>
    <row r="28" spans="1:8" x14ac:dyDescent="0.25">
      <c r="A28" s="28">
        <v>2002</v>
      </c>
      <c r="B28" s="43">
        <v>1.7384999999999999</v>
      </c>
      <c r="C28" s="44">
        <f t="shared" si="0"/>
        <v>0.36549999999999994</v>
      </c>
      <c r="D28" s="43">
        <v>5.00502</v>
      </c>
      <c r="G28" s="37"/>
      <c r="H28" s="37"/>
    </row>
    <row r="29" spans="1:8" x14ac:dyDescent="0.25">
      <c r="A29" s="28">
        <v>2003</v>
      </c>
      <c r="B29" s="43">
        <v>2.2292055999999998</v>
      </c>
      <c r="C29" s="44">
        <f t="shared" si="0"/>
        <v>0.49070559999999985</v>
      </c>
      <c r="D29" s="43">
        <v>4.7581787000000002</v>
      </c>
      <c r="G29" s="37"/>
      <c r="H29" s="37"/>
    </row>
    <row r="30" spans="1:8" x14ac:dyDescent="0.25">
      <c r="A30" s="28">
        <v>2004</v>
      </c>
      <c r="B30" s="43">
        <v>3.0519789999999998</v>
      </c>
      <c r="C30" s="44">
        <f t="shared" si="0"/>
        <v>0.82277339999999999</v>
      </c>
      <c r="D30" s="43">
        <v>4.1068505999999996</v>
      </c>
      <c r="G30" s="37"/>
      <c r="H30" s="37"/>
    </row>
    <row r="31" spans="1:8" x14ac:dyDescent="0.25">
      <c r="A31" s="28">
        <v>2005</v>
      </c>
      <c r="B31" s="43">
        <v>4.5481189999999998</v>
      </c>
      <c r="C31" s="44">
        <f t="shared" si="0"/>
        <v>1.49614</v>
      </c>
      <c r="D31" s="43">
        <v>4.1507310000000004</v>
      </c>
      <c r="G31" s="37"/>
      <c r="H31" s="37"/>
    </row>
    <row r="32" spans="1:8" x14ac:dyDescent="0.25">
      <c r="A32" s="28">
        <v>2006</v>
      </c>
      <c r="B32" s="43">
        <v>6.0931930000000003</v>
      </c>
      <c r="C32" s="44">
        <f t="shared" si="0"/>
        <v>1.5450740000000005</v>
      </c>
      <c r="D32" s="43">
        <v>4.5242715000000002</v>
      </c>
      <c r="G32" s="37"/>
      <c r="H32" s="37"/>
    </row>
    <row r="33" spans="1:8" x14ac:dyDescent="0.25">
      <c r="A33" s="28">
        <v>2007</v>
      </c>
      <c r="B33" s="43">
        <v>8.5064659999999996</v>
      </c>
      <c r="C33" s="44">
        <f t="shared" si="0"/>
        <v>2.4132729999999993</v>
      </c>
      <c r="D33" s="43">
        <v>4.5577800000000002</v>
      </c>
      <c r="G33" s="37"/>
      <c r="H33" s="37"/>
    </row>
    <row r="34" spans="1:8" x14ac:dyDescent="0.25">
      <c r="A34" s="28">
        <v>2008</v>
      </c>
      <c r="B34" s="43">
        <v>14.729540999999999</v>
      </c>
      <c r="C34" s="44">
        <f t="shared" si="0"/>
        <v>6.2230749999999997</v>
      </c>
      <c r="D34" s="43">
        <v>4.1538196000000003</v>
      </c>
      <c r="G34" s="37"/>
      <c r="H34" s="37"/>
    </row>
    <row r="35" spans="1:8" x14ac:dyDescent="0.25">
      <c r="A35" s="28">
        <v>2009</v>
      </c>
      <c r="B35" s="43">
        <v>22.844467000000002</v>
      </c>
      <c r="C35" s="44">
        <f t="shared" si="0"/>
        <v>8.1149260000000023</v>
      </c>
      <c r="D35" s="43">
        <v>2.7763515000000001</v>
      </c>
      <c r="G35" s="37"/>
      <c r="H35" s="37"/>
    </row>
    <row r="36" spans="1:8" x14ac:dyDescent="0.25">
      <c r="A36" s="51">
        <v>2010</v>
      </c>
      <c r="B36" s="52">
        <v>40.337809999999998</v>
      </c>
      <c r="C36" s="53">
        <f t="shared" si="0"/>
        <v>17.493342999999996</v>
      </c>
      <c r="D36" s="52">
        <v>2.1539391999999999</v>
      </c>
      <c r="G36" s="37"/>
      <c r="H36" s="37"/>
    </row>
    <row r="37" spans="1:8" x14ac:dyDescent="0.25">
      <c r="C37" s="37"/>
      <c r="G37" s="37"/>
      <c r="H37" s="37"/>
    </row>
    <row r="38" spans="1:8" x14ac:dyDescent="0.25">
      <c r="C38" s="37"/>
      <c r="G38" s="37"/>
      <c r="H38" s="37"/>
    </row>
    <row r="39" spans="1:8" x14ac:dyDescent="0.25">
      <c r="C39" s="37"/>
    </row>
    <row r="40" spans="1:8" x14ac:dyDescent="0.25">
      <c r="C40" s="37"/>
    </row>
    <row r="41" spans="1:8" x14ac:dyDescent="0.25">
      <c r="C41" s="37"/>
    </row>
  </sheetData>
  <mergeCells count="2">
    <mergeCell ref="B5:H5"/>
    <mergeCell ref="A1:J2"/>
  </mergeCells>
  <hyperlinks>
    <hyperlink ref="B4" r:id="rId1" xr:uid="{CABB4D24-946C-4164-A771-C1B8EC4F618C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634EA-6216-451B-85AF-3F2AA08E3F46}">
  <dimension ref="A1:O30"/>
  <sheetViews>
    <sheetView topLeftCell="A4" workbookViewId="0">
      <selection activeCell="K20" sqref="K20"/>
    </sheetView>
  </sheetViews>
  <sheetFormatPr baseColWidth="10" defaultRowHeight="15" x14ac:dyDescent="0.25"/>
  <cols>
    <col min="2" max="2" width="15.140625" bestFit="1" customWidth="1"/>
    <col min="3" max="3" width="19.7109375" bestFit="1" customWidth="1"/>
    <col min="12" max="12" width="12.140625" customWidth="1"/>
  </cols>
  <sheetData>
    <row r="1" spans="1:15" x14ac:dyDescent="0.25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  <c r="L1" s="59" t="s">
        <v>32</v>
      </c>
      <c r="M1" s="59"/>
      <c r="N1" s="59"/>
      <c r="O1" s="59"/>
    </row>
    <row r="2" spans="1:15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L2" s="59"/>
      <c r="M2" s="59"/>
      <c r="N2" s="59"/>
      <c r="O2" s="59"/>
    </row>
    <row r="3" spans="1:15" x14ac:dyDescent="0.25">
      <c r="L3" t="s">
        <v>34</v>
      </c>
    </row>
    <row r="4" spans="1:15" x14ac:dyDescent="0.25">
      <c r="L4" t="s">
        <v>33</v>
      </c>
      <c r="O4" t="s">
        <v>35</v>
      </c>
    </row>
    <row r="5" spans="1:15" x14ac:dyDescent="0.25">
      <c r="A5" s="20" t="s">
        <v>4</v>
      </c>
      <c r="B5" s="20" t="s">
        <v>42</v>
      </c>
      <c r="C5" s="20" t="s">
        <v>49</v>
      </c>
      <c r="L5" t="s">
        <v>36</v>
      </c>
      <c r="O5" t="s">
        <v>37</v>
      </c>
    </row>
    <row r="6" spans="1:15" x14ac:dyDescent="0.25">
      <c r="A6" s="28">
        <v>1986</v>
      </c>
      <c r="B6" s="43">
        <v>8.9154999999999998E-2</v>
      </c>
      <c r="C6" s="43">
        <v>12.40504</v>
      </c>
    </row>
    <row r="7" spans="1:15" x14ac:dyDescent="0.25">
      <c r="A7" s="28">
        <v>1987</v>
      </c>
      <c r="B7" s="43">
        <v>0.11365500000000001</v>
      </c>
      <c r="C7" s="43">
        <v>10.546381999999999</v>
      </c>
      <c r="L7" t="s">
        <v>45</v>
      </c>
    </row>
    <row r="8" spans="1:15" x14ac:dyDescent="0.25">
      <c r="A8" s="28">
        <v>1988</v>
      </c>
      <c r="B8" s="43">
        <v>0.1406</v>
      </c>
      <c r="C8" s="43">
        <v>9.8507619999999996</v>
      </c>
      <c r="L8" t="s">
        <v>38</v>
      </c>
      <c r="M8">
        <v>0.253</v>
      </c>
    </row>
    <row r="9" spans="1:15" x14ac:dyDescent="0.25">
      <c r="A9" s="28">
        <v>1989</v>
      </c>
      <c r="B9" s="43">
        <v>0.17335</v>
      </c>
      <c r="C9" s="43">
        <v>10.180332</v>
      </c>
      <c r="L9" t="s">
        <v>39</v>
      </c>
      <c r="M9">
        <f>1-2^(-M8)</f>
        <v>0.16085036289345844</v>
      </c>
    </row>
    <row r="10" spans="1:15" x14ac:dyDescent="0.25">
      <c r="A10" s="28">
        <v>1990</v>
      </c>
      <c r="B10" s="43">
        <v>0.21230000000000002</v>
      </c>
      <c r="C10" s="43">
        <v>10.529626</v>
      </c>
      <c r="L10" t="s">
        <v>40</v>
      </c>
      <c r="M10">
        <f>1-M9</f>
        <v>0.83914963710654156</v>
      </c>
    </row>
    <row r="11" spans="1:15" x14ac:dyDescent="0.25">
      <c r="A11" s="28">
        <v>1991</v>
      </c>
      <c r="B11" s="43">
        <v>0.25714999999999999</v>
      </c>
      <c r="C11" s="43">
        <v>9.7542609999999996</v>
      </c>
    </row>
    <row r="12" spans="1:15" x14ac:dyDescent="0.25">
      <c r="A12" s="28">
        <v>1992</v>
      </c>
      <c r="B12" s="43">
        <v>0.30904999999999999</v>
      </c>
      <c r="C12" s="43">
        <v>9.0874649999999999</v>
      </c>
    </row>
    <row r="13" spans="1:15" x14ac:dyDescent="0.25">
      <c r="A13" s="28">
        <v>1993</v>
      </c>
      <c r="B13" s="43">
        <v>0.3659</v>
      </c>
      <c r="C13" s="43">
        <v>8.4983760000000004</v>
      </c>
    </row>
    <row r="14" spans="1:15" x14ac:dyDescent="0.25">
      <c r="A14" s="28">
        <v>1994</v>
      </c>
      <c r="B14" s="43">
        <v>0.42375000000000002</v>
      </c>
      <c r="C14" s="43">
        <v>8.0393150000000002</v>
      </c>
    </row>
    <row r="15" spans="1:15" x14ac:dyDescent="0.25">
      <c r="A15" s="28">
        <v>1995</v>
      </c>
      <c r="B15" s="43">
        <v>0.48925000000000002</v>
      </c>
      <c r="C15" s="43">
        <v>7.4332066000000001</v>
      </c>
    </row>
    <row r="16" spans="1:15" x14ac:dyDescent="0.25">
      <c r="A16" s="28">
        <v>1996</v>
      </c>
      <c r="B16" s="43">
        <v>0.56499999999999995</v>
      </c>
      <c r="C16" s="43">
        <v>6.9492725999999996</v>
      </c>
    </row>
    <row r="17" spans="1:3" x14ac:dyDescent="0.25">
      <c r="A17" s="28">
        <v>1997</v>
      </c>
      <c r="B17" s="43">
        <v>0.65079999999999993</v>
      </c>
      <c r="C17" s="43">
        <v>6.9250400000000001</v>
      </c>
    </row>
    <row r="18" spans="1:3" x14ac:dyDescent="0.25">
      <c r="A18" s="28">
        <v>1998</v>
      </c>
      <c r="B18" s="43">
        <v>0.77100000000000002</v>
      </c>
      <c r="C18" s="43">
        <v>6.2401559999999998</v>
      </c>
    </row>
    <row r="19" spans="1:3" x14ac:dyDescent="0.25">
      <c r="A19" s="28">
        <v>1999</v>
      </c>
      <c r="B19" s="43">
        <v>0.91449999999999998</v>
      </c>
      <c r="C19" s="43">
        <v>5.7644114000000002</v>
      </c>
    </row>
    <row r="20" spans="1:3" x14ac:dyDescent="0.25">
      <c r="A20" s="28">
        <v>2000</v>
      </c>
      <c r="B20" s="43">
        <v>1.103</v>
      </c>
      <c r="C20" s="43">
        <v>5.6569704999999999</v>
      </c>
    </row>
    <row r="21" spans="1:3" x14ac:dyDescent="0.25">
      <c r="A21" s="28">
        <v>2001</v>
      </c>
      <c r="B21" s="43">
        <v>1.373</v>
      </c>
      <c r="C21" s="43">
        <v>5.4728389999999996</v>
      </c>
    </row>
    <row r="22" spans="1:3" x14ac:dyDescent="0.25">
      <c r="A22" s="28">
        <v>2002</v>
      </c>
      <c r="B22" s="43">
        <v>1.7384999999999999</v>
      </c>
      <c r="C22" s="43">
        <v>5.00502</v>
      </c>
    </row>
    <row r="23" spans="1:3" x14ac:dyDescent="0.25">
      <c r="A23" s="28">
        <v>2003</v>
      </c>
      <c r="B23" s="43">
        <v>2.2292055999999998</v>
      </c>
      <c r="C23" s="43">
        <v>4.7581787000000002</v>
      </c>
    </row>
    <row r="24" spans="1:3" x14ac:dyDescent="0.25">
      <c r="A24" s="28">
        <v>2004</v>
      </c>
      <c r="B24" s="43">
        <v>3.0519789999999998</v>
      </c>
      <c r="C24" s="43">
        <v>4.1068505999999996</v>
      </c>
    </row>
    <row r="25" spans="1:3" x14ac:dyDescent="0.25">
      <c r="A25" s="28">
        <v>2005</v>
      </c>
      <c r="B25" s="43">
        <v>4.5481189999999998</v>
      </c>
      <c r="C25" s="43">
        <v>4.1507310000000004</v>
      </c>
    </row>
    <row r="26" spans="1:3" x14ac:dyDescent="0.25">
      <c r="A26" s="28">
        <v>2006</v>
      </c>
      <c r="B26" s="43">
        <v>6.0931930000000003</v>
      </c>
      <c r="C26" s="43">
        <v>4.5242715000000002</v>
      </c>
    </row>
    <row r="27" spans="1:3" x14ac:dyDescent="0.25">
      <c r="A27" s="28">
        <v>2007</v>
      </c>
      <c r="B27" s="43">
        <v>8.5064659999999996</v>
      </c>
      <c r="C27" s="43">
        <v>4.5577800000000002</v>
      </c>
    </row>
    <row r="28" spans="1:3" x14ac:dyDescent="0.25">
      <c r="A28" s="28">
        <v>2008</v>
      </c>
      <c r="B28" s="43">
        <v>14.729540999999999</v>
      </c>
      <c r="C28" s="43">
        <v>4.1538196000000003</v>
      </c>
    </row>
    <row r="29" spans="1:3" x14ac:dyDescent="0.25">
      <c r="A29" s="28">
        <v>2009</v>
      </c>
      <c r="B29" s="43">
        <v>22.844467000000002</v>
      </c>
      <c r="C29" s="43">
        <v>2.7763515000000001</v>
      </c>
    </row>
    <row r="30" spans="1:3" x14ac:dyDescent="0.25">
      <c r="A30" s="51">
        <v>2010</v>
      </c>
      <c r="B30" s="52">
        <v>40.337809999999998</v>
      </c>
      <c r="C30" s="52">
        <v>2.1539391999999999</v>
      </c>
    </row>
  </sheetData>
  <mergeCells count="2">
    <mergeCell ref="A1:J2"/>
    <mergeCell ref="L1:O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67D4B-04C8-46CD-96C4-51B99CE4EBC1}">
  <dimension ref="A1:M165"/>
  <sheetViews>
    <sheetView workbookViewId="0">
      <selection activeCell="P63" sqref="P63"/>
    </sheetView>
  </sheetViews>
  <sheetFormatPr baseColWidth="10" defaultRowHeight="15" x14ac:dyDescent="0.25"/>
  <cols>
    <col min="4" max="4" width="12" customWidth="1"/>
    <col min="5" max="5" width="14" customWidth="1"/>
  </cols>
  <sheetData>
    <row r="1" spans="1:13" ht="15" customHeight="1" x14ac:dyDescent="0.25">
      <c r="A1" s="56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6" spans="1:13" ht="60" x14ac:dyDescent="0.25">
      <c r="A6" s="31" t="s">
        <v>4</v>
      </c>
      <c r="B6" s="31" t="s">
        <v>27</v>
      </c>
      <c r="C6" s="31" t="s">
        <v>28</v>
      </c>
      <c r="D6" s="31" t="s">
        <v>48</v>
      </c>
    </row>
    <row r="7" spans="1:13" x14ac:dyDescent="0.25">
      <c r="A7" s="28">
        <v>2017</v>
      </c>
      <c r="B7" s="28">
        <v>0.03</v>
      </c>
      <c r="C7" s="28">
        <v>0.03</v>
      </c>
      <c r="D7" s="28"/>
    </row>
    <row r="8" spans="1:13" x14ac:dyDescent="0.25">
      <c r="A8" s="28">
        <v>2018</v>
      </c>
      <c r="B8" s="28">
        <v>0.03</v>
      </c>
      <c r="C8" s="28"/>
      <c r="D8" s="28"/>
    </row>
    <row r="9" spans="1:13" x14ac:dyDescent="0.25">
      <c r="A9" s="28">
        <v>2019</v>
      </c>
      <c r="B9" s="28">
        <v>0.03</v>
      </c>
      <c r="C9" s="28"/>
      <c r="D9" s="28"/>
    </row>
    <row r="10" spans="1:13" x14ac:dyDescent="0.25">
      <c r="A10" s="28">
        <v>2020</v>
      </c>
      <c r="B10" s="28">
        <v>5.5E-2</v>
      </c>
      <c r="C10" s="28">
        <v>2.5000000000000001E-2</v>
      </c>
      <c r="D10" s="28"/>
    </row>
    <row r="11" spans="1:13" x14ac:dyDescent="0.25">
      <c r="A11" s="28">
        <v>2021</v>
      </c>
      <c r="B11" s="28">
        <v>0.10500000000000001</v>
      </c>
      <c r="C11" s="28">
        <v>0.05</v>
      </c>
      <c r="D11" s="46">
        <v>0.25</v>
      </c>
    </row>
    <row r="12" spans="1:13" x14ac:dyDescent="0.25">
      <c r="D12" t="s">
        <v>51</v>
      </c>
    </row>
    <row r="16" spans="1:13" x14ac:dyDescent="0.25">
      <c r="A16" s="61" t="s">
        <v>59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9" spans="1:13" x14ac:dyDescent="0.25">
      <c r="A19" t="s">
        <v>52</v>
      </c>
      <c r="C19" t="s">
        <v>53</v>
      </c>
      <c r="E19" t="s">
        <v>56</v>
      </c>
    </row>
    <row r="20" spans="1:13" x14ac:dyDescent="0.25">
      <c r="E20" s="20" t="s">
        <v>54</v>
      </c>
      <c r="F20" s="20" t="s">
        <v>55</v>
      </c>
    </row>
    <row r="21" spans="1:13" x14ac:dyDescent="0.25">
      <c r="E21" s="28">
        <v>0.105</v>
      </c>
      <c r="F21" s="41">
        <f t="shared" ref="F21:F41" si="0">+$B$22*E21^$B$23</f>
        <v>0.25</v>
      </c>
    </row>
    <row r="22" spans="1:13" x14ac:dyDescent="0.25">
      <c r="A22" t="s">
        <v>57</v>
      </c>
      <c r="B22">
        <f>+D11/(B11)^B23</f>
        <v>0.15785655681129662</v>
      </c>
      <c r="E22" s="28">
        <v>0.15</v>
      </c>
      <c r="F22" s="41">
        <f t="shared" si="0"/>
        <v>0.23245559773354174</v>
      </c>
    </row>
    <row r="23" spans="1:13" x14ac:dyDescent="0.25">
      <c r="A23" s="45" t="s">
        <v>58</v>
      </c>
      <c r="B23">
        <v>-0.20399999999999999</v>
      </c>
      <c r="E23" s="28">
        <v>0.2</v>
      </c>
      <c r="F23" s="41">
        <f t="shared" si="0"/>
        <v>0.21920603497575833</v>
      </c>
    </row>
    <row r="24" spans="1:13" x14ac:dyDescent="0.25">
      <c r="A24" t="s">
        <v>39</v>
      </c>
      <c r="B24">
        <f>1-2^B23</f>
        <v>0.13185977239895708</v>
      </c>
      <c r="E24" s="28">
        <v>0.35</v>
      </c>
      <c r="F24" s="41">
        <f t="shared" si="0"/>
        <v>0.19555672010873956</v>
      </c>
    </row>
    <row r="25" spans="1:13" x14ac:dyDescent="0.25">
      <c r="A25" t="s">
        <v>40</v>
      </c>
      <c r="B25">
        <f>1-B24</f>
        <v>0.86814022760104292</v>
      </c>
      <c r="E25" s="28">
        <v>0.5</v>
      </c>
      <c r="F25" s="41">
        <f t="shared" si="0"/>
        <v>0.18183301705475194</v>
      </c>
    </row>
    <row r="26" spans="1:13" x14ac:dyDescent="0.25">
      <c r="E26" s="28">
        <v>1</v>
      </c>
      <c r="F26" s="41">
        <f t="shared" si="0"/>
        <v>0.15785655681129662</v>
      </c>
    </row>
    <row r="27" spans="1:13" x14ac:dyDescent="0.25">
      <c r="E27" s="28">
        <v>2</v>
      </c>
      <c r="F27" s="41">
        <f t="shared" si="0"/>
        <v>0.13704162715847601</v>
      </c>
    </row>
    <row r="28" spans="1:13" x14ac:dyDescent="0.25">
      <c r="E28" s="28">
        <v>3</v>
      </c>
      <c r="F28" s="41">
        <f t="shared" si="0"/>
        <v>0.12616238480470141</v>
      </c>
    </row>
    <row r="29" spans="1:13" x14ac:dyDescent="0.25">
      <c r="E29" s="28">
        <v>4</v>
      </c>
      <c r="F29" s="41">
        <f t="shared" si="0"/>
        <v>0.11897134939217661</v>
      </c>
    </row>
    <row r="30" spans="1:13" x14ac:dyDescent="0.25">
      <c r="E30" s="28">
        <v>5</v>
      </c>
      <c r="F30" s="41">
        <f t="shared" si="0"/>
        <v>0.11367703690764645</v>
      </c>
    </row>
    <row r="31" spans="1:13" x14ac:dyDescent="0.25">
      <c r="E31" s="28">
        <v>6</v>
      </c>
      <c r="F31" s="41">
        <f t="shared" si="0"/>
        <v>0.10952664145904382</v>
      </c>
    </row>
    <row r="32" spans="1:13" x14ac:dyDescent="0.25">
      <c r="E32" s="28">
        <v>7</v>
      </c>
      <c r="F32" s="41">
        <f t="shared" si="0"/>
        <v>0.10613597785580062</v>
      </c>
    </row>
    <row r="33" spans="1:13" x14ac:dyDescent="0.25">
      <c r="E33" s="28">
        <v>8</v>
      </c>
      <c r="F33" s="41">
        <f t="shared" si="0"/>
        <v>0.10328381433932739</v>
      </c>
    </row>
    <row r="34" spans="1:13" x14ac:dyDescent="0.25">
      <c r="E34" s="28">
        <v>9</v>
      </c>
      <c r="F34" s="41">
        <f t="shared" si="0"/>
        <v>0.1008317149514216</v>
      </c>
    </row>
    <row r="35" spans="1:13" x14ac:dyDescent="0.25">
      <c r="E35" s="28">
        <v>10</v>
      </c>
      <c r="F35" s="41">
        <f t="shared" si="0"/>
        <v>9.8687608694016327E-2</v>
      </c>
    </row>
    <row r="36" spans="1:13" x14ac:dyDescent="0.25">
      <c r="E36" s="28">
        <v>15</v>
      </c>
      <c r="F36" s="41">
        <f t="shared" si="0"/>
        <v>9.085315405013572E-2</v>
      </c>
    </row>
    <row r="37" spans="1:13" x14ac:dyDescent="0.25">
      <c r="E37" s="28">
        <v>20</v>
      </c>
      <c r="F37" s="41">
        <f t="shared" si="0"/>
        <v>8.5674683073026003E-2</v>
      </c>
    </row>
    <row r="38" spans="1:13" x14ac:dyDescent="0.25">
      <c r="E38" s="28">
        <v>30</v>
      </c>
      <c r="F38" s="41">
        <f t="shared" si="0"/>
        <v>7.8873277835357442E-2</v>
      </c>
    </row>
    <row r="39" spans="1:13" x14ac:dyDescent="0.25">
      <c r="E39" s="28">
        <v>50</v>
      </c>
      <c r="F39" s="41">
        <f t="shared" si="0"/>
        <v>7.1067779270314366E-2</v>
      </c>
    </row>
    <row r="40" spans="1:13" x14ac:dyDescent="0.25">
      <c r="E40" s="28">
        <v>100</v>
      </c>
      <c r="F40" s="41">
        <f t="shared" si="0"/>
        <v>6.169679807083138E-2</v>
      </c>
    </row>
    <row r="41" spans="1:13" x14ac:dyDescent="0.25">
      <c r="E41" s="28">
        <v>200</v>
      </c>
      <c r="F41" s="41">
        <f t="shared" si="0"/>
        <v>5.3561472319467139E-2</v>
      </c>
    </row>
    <row r="42" spans="1:13" x14ac:dyDescent="0.25">
      <c r="F42" s="40"/>
    </row>
    <row r="43" spans="1:13" x14ac:dyDescent="0.25">
      <c r="F43" s="40"/>
    </row>
    <row r="44" spans="1:13" x14ac:dyDescent="0.25">
      <c r="F44" s="40"/>
    </row>
    <row r="45" spans="1:13" x14ac:dyDescent="0.25">
      <c r="F45" s="40"/>
    </row>
    <row r="46" spans="1:13" x14ac:dyDescent="0.25">
      <c r="F46" s="40"/>
    </row>
    <row r="47" spans="1:13" ht="15" customHeight="1" x14ac:dyDescent="0.25">
      <c r="A47" s="61" t="s">
        <v>86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1:13" ht="15" customHeight="1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50" spans="1:6" x14ac:dyDescent="0.25">
      <c r="A50" t="s">
        <v>52</v>
      </c>
      <c r="C50" t="s">
        <v>53</v>
      </c>
      <c r="E50" t="s">
        <v>56</v>
      </c>
    </row>
    <row r="51" spans="1:6" x14ac:dyDescent="0.25">
      <c r="E51" s="20" t="s">
        <v>54</v>
      </c>
      <c r="F51" s="20" t="s">
        <v>55</v>
      </c>
    </row>
    <row r="52" spans="1:6" x14ac:dyDescent="0.25">
      <c r="E52" s="28">
        <v>0.105</v>
      </c>
      <c r="F52" s="41">
        <f t="shared" ref="F52:F72" si="1">+$B$53*E52^$B$54</f>
        <v>0.25</v>
      </c>
    </row>
    <row r="53" spans="1:6" x14ac:dyDescent="0.25">
      <c r="A53" t="s">
        <v>57</v>
      </c>
      <c r="B53">
        <f>+D11/B11^B54</f>
        <v>0.10981814482537043</v>
      </c>
      <c r="E53" s="28">
        <v>0.15</v>
      </c>
      <c r="F53" s="41">
        <f t="shared" si="1"/>
        <v>0.21948295227470965</v>
      </c>
    </row>
    <row r="54" spans="1:6" x14ac:dyDescent="0.25">
      <c r="A54" s="45" t="s">
        <v>58</v>
      </c>
      <c r="B54">
        <v>-0.36499999999999999</v>
      </c>
      <c r="E54" s="28">
        <v>0.2</v>
      </c>
      <c r="F54" s="41">
        <f t="shared" si="1"/>
        <v>0.19760510240730586</v>
      </c>
    </row>
    <row r="55" spans="1:6" x14ac:dyDescent="0.25">
      <c r="A55" t="s">
        <v>39</v>
      </c>
      <c r="B55">
        <f>1-2^B54</f>
        <v>0.22353112499896022</v>
      </c>
      <c r="E55" s="28">
        <v>0.35</v>
      </c>
      <c r="F55" s="41">
        <f t="shared" si="1"/>
        <v>0.16109767278237599</v>
      </c>
    </row>
    <row r="56" spans="1:6" x14ac:dyDescent="0.25">
      <c r="A56" t="s">
        <v>40</v>
      </c>
      <c r="B56">
        <f>1-B55</f>
        <v>0.77646887500103978</v>
      </c>
      <c r="E56" s="28">
        <v>0.5</v>
      </c>
      <c r="F56" s="41">
        <f t="shared" si="1"/>
        <v>0.14143277130744408</v>
      </c>
    </row>
    <row r="57" spans="1:6" x14ac:dyDescent="0.25">
      <c r="E57" s="28">
        <v>1</v>
      </c>
      <c r="F57" s="41">
        <f t="shared" si="1"/>
        <v>0.10981814482537043</v>
      </c>
    </row>
    <row r="58" spans="1:6" x14ac:dyDescent="0.25">
      <c r="E58" s="28">
        <v>2</v>
      </c>
      <c r="F58" s="41">
        <f t="shared" si="1"/>
        <v>8.5270371367256639E-2</v>
      </c>
    </row>
    <row r="59" spans="1:6" x14ac:dyDescent="0.25">
      <c r="E59" s="28">
        <v>3</v>
      </c>
      <c r="F59" s="41">
        <f t="shared" si="1"/>
        <v>7.3540206471508343E-2</v>
      </c>
    </row>
    <row r="60" spans="1:6" x14ac:dyDescent="0.25">
      <c r="E60" s="28">
        <v>4</v>
      </c>
      <c r="F60" s="41">
        <f t="shared" si="1"/>
        <v>6.6209789326454618E-2</v>
      </c>
    </row>
    <row r="61" spans="1:6" x14ac:dyDescent="0.25">
      <c r="E61" s="28">
        <v>5</v>
      </c>
      <c r="F61" s="41">
        <f t="shared" si="1"/>
        <v>6.1030938907780719E-2</v>
      </c>
    </row>
    <row r="62" spans="1:6" x14ac:dyDescent="0.25">
      <c r="E62" s="28">
        <v>6</v>
      </c>
      <c r="F62" s="41">
        <f t="shared" si="1"/>
        <v>5.7101681386276255E-2</v>
      </c>
    </row>
    <row r="63" spans="1:6" x14ac:dyDescent="0.25">
      <c r="E63" s="28">
        <v>7</v>
      </c>
      <c r="F63" s="41">
        <f t="shared" si="1"/>
        <v>5.3977568625317454E-2</v>
      </c>
    </row>
    <row r="64" spans="1:6" x14ac:dyDescent="0.25">
      <c r="E64" s="28">
        <v>8</v>
      </c>
      <c r="F64" s="41">
        <f t="shared" si="1"/>
        <v>5.1409840632368066E-2</v>
      </c>
    </row>
    <row r="65" spans="1:13" x14ac:dyDescent="0.25">
      <c r="E65" s="28">
        <v>9</v>
      </c>
      <c r="F65" s="41">
        <f t="shared" si="1"/>
        <v>4.924652457453161E-2</v>
      </c>
    </row>
    <row r="66" spans="1:13" x14ac:dyDescent="0.25">
      <c r="E66" s="28">
        <v>10</v>
      </c>
      <c r="F66" s="41">
        <f t="shared" si="1"/>
        <v>4.7388624473981671E-2</v>
      </c>
    </row>
    <row r="67" spans="1:13" x14ac:dyDescent="0.25">
      <c r="E67" s="28">
        <v>15</v>
      </c>
      <c r="F67" s="41">
        <f t="shared" si="1"/>
        <v>4.0869638214752695E-2</v>
      </c>
    </row>
    <row r="68" spans="1:13" x14ac:dyDescent="0.25">
      <c r="E68" s="28">
        <v>20</v>
      </c>
      <c r="F68" s="41">
        <f t="shared" si="1"/>
        <v>3.6795791933159287E-2</v>
      </c>
    </row>
    <row r="69" spans="1:13" x14ac:dyDescent="0.25">
      <c r="E69" s="28">
        <v>30</v>
      </c>
      <c r="F69" s="41">
        <f t="shared" si="1"/>
        <v>3.173400200630852E-2</v>
      </c>
    </row>
    <row r="70" spans="1:13" x14ac:dyDescent="0.25">
      <c r="E70" s="28">
        <v>50</v>
      </c>
      <c r="F70" s="41">
        <f t="shared" si="1"/>
        <v>2.6336014415417268E-2</v>
      </c>
    </row>
    <row r="71" spans="1:13" x14ac:dyDescent="0.25">
      <c r="E71" s="28">
        <v>100</v>
      </c>
      <c r="F71" s="41">
        <f t="shared" si="1"/>
        <v>2.0449095485150209E-2</v>
      </c>
    </row>
    <row r="72" spans="1:13" x14ac:dyDescent="0.25">
      <c r="E72" s="28">
        <v>200</v>
      </c>
      <c r="F72" s="41">
        <f t="shared" si="1"/>
        <v>1.5878086166143428E-2</v>
      </c>
    </row>
    <row r="74" spans="1:13" x14ac:dyDescent="0.25">
      <c r="A74" s="61" t="s">
        <v>77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</row>
    <row r="75" spans="1:13" x14ac:dyDescent="0.2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7" spans="1:13" x14ac:dyDescent="0.25">
      <c r="A77" t="s">
        <v>52</v>
      </c>
      <c r="C77" t="s">
        <v>53</v>
      </c>
      <c r="E77" t="s">
        <v>56</v>
      </c>
    </row>
    <row r="78" spans="1:13" x14ac:dyDescent="0.25">
      <c r="E78" s="20" t="s">
        <v>54</v>
      </c>
      <c r="F78" s="20" t="s">
        <v>55</v>
      </c>
    </row>
    <row r="79" spans="1:13" x14ac:dyDescent="0.25">
      <c r="E79" s="28">
        <v>0.105</v>
      </c>
      <c r="F79" s="41">
        <f t="shared" ref="F79:F99" si="2">+$B$80*E79^$B$81</f>
        <v>0.25</v>
      </c>
    </row>
    <row r="80" spans="1:13" x14ac:dyDescent="0.25">
      <c r="A80" t="s">
        <v>57</v>
      </c>
      <c r="B80">
        <f>+D11/(B11)^B81</f>
        <v>0.14135165616949072</v>
      </c>
      <c r="E80" s="28">
        <v>0.15</v>
      </c>
      <c r="F80" s="41">
        <f t="shared" si="2"/>
        <v>0.22842825009081213</v>
      </c>
    </row>
    <row r="81" spans="1:6" x14ac:dyDescent="0.25">
      <c r="A81" s="45" t="s">
        <v>58</v>
      </c>
      <c r="B81">
        <v>-0.253</v>
      </c>
      <c r="E81" s="28">
        <v>0.2</v>
      </c>
      <c r="F81" s="41">
        <f t="shared" si="2"/>
        <v>0.21239305534457767</v>
      </c>
    </row>
    <row r="82" spans="1:6" x14ac:dyDescent="0.25">
      <c r="A82" t="s">
        <v>39</v>
      </c>
      <c r="B82">
        <f>1-2^B81</f>
        <v>0.16085036289345844</v>
      </c>
      <c r="E82" s="28">
        <v>0.35</v>
      </c>
      <c r="F82" s="41">
        <f t="shared" si="2"/>
        <v>0.18435362687999174</v>
      </c>
    </row>
    <row r="83" spans="1:6" x14ac:dyDescent="0.25">
      <c r="A83" t="s">
        <v>40</v>
      </c>
      <c r="B83">
        <f>1-B82</f>
        <v>0.83914963710654156</v>
      </c>
      <c r="E83" s="28">
        <v>0.5</v>
      </c>
      <c r="F83" s="41">
        <f t="shared" si="2"/>
        <v>0.16844630554436407</v>
      </c>
    </row>
    <row r="84" spans="1:6" x14ac:dyDescent="0.25">
      <c r="E84" s="28">
        <v>1</v>
      </c>
      <c r="F84" s="41">
        <f t="shared" si="2"/>
        <v>0.14135165616949072</v>
      </c>
    </row>
    <row r="85" spans="1:6" x14ac:dyDescent="0.25">
      <c r="E85" s="28">
        <v>2</v>
      </c>
      <c r="F85" s="41">
        <f t="shared" si="2"/>
        <v>0.11861519097903678</v>
      </c>
    </row>
    <row r="86" spans="1:6" x14ac:dyDescent="0.25">
      <c r="E86" s="28">
        <v>3</v>
      </c>
      <c r="F86" s="41">
        <f t="shared" si="2"/>
        <v>0.10705062911338446</v>
      </c>
    </row>
    <row r="87" spans="1:6" x14ac:dyDescent="0.25">
      <c r="E87" s="28">
        <v>4</v>
      </c>
      <c r="F87" s="41">
        <f t="shared" si="2"/>
        <v>9.953589446538183E-2</v>
      </c>
    </row>
    <row r="88" spans="1:6" x14ac:dyDescent="0.25">
      <c r="E88" s="28">
        <v>5</v>
      </c>
      <c r="F88" s="41">
        <f t="shared" si="2"/>
        <v>9.4072241060060693E-2</v>
      </c>
    </row>
    <row r="89" spans="1:6" x14ac:dyDescent="0.25">
      <c r="E89" s="28">
        <v>6</v>
      </c>
      <c r="F89" s="41">
        <f t="shared" si="2"/>
        <v>8.9831496572523539E-2</v>
      </c>
    </row>
    <row r="90" spans="1:6" x14ac:dyDescent="0.25">
      <c r="E90" s="28">
        <v>7</v>
      </c>
      <c r="F90" s="41">
        <f t="shared" si="2"/>
        <v>8.6395494992372868E-2</v>
      </c>
    </row>
    <row r="91" spans="1:6" x14ac:dyDescent="0.25">
      <c r="E91" s="28">
        <v>8</v>
      </c>
      <c r="F91" s="41">
        <f t="shared" si="2"/>
        <v>8.3525509719700186E-2</v>
      </c>
    </row>
    <row r="92" spans="1:6" x14ac:dyDescent="0.25">
      <c r="E92" s="28">
        <v>9</v>
      </c>
      <c r="F92" s="41">
        <f t="shared" si="2"/>
        <v>8.1073243173254594E-2</v>
      </c>
    </row>
    <row r="93" spans="1:6" x14ac:dyDescent="0.25">
      <c r="E93" s="28">
        <v>10</v>
      </c>
      <c r="F93" s="41">
        <f t="shared" si="2"/>
        <v>7.8940686947349015E-2</v>
      </c>
    </row>
    <row r="94" spans="1:6" x14ac:dyDescent="0.25">
      <c r="E94" s="28">
        <v>15</v>
      </c>
      <c r="F94" s="41">
        <f t="shared" si="2"/>
        <v>7.1244248992103881E-2</v>
      </c>
    </row>
    <row r="95" spans="1:6" x14ac:dyDescent="0.25">
      <c r="E95" s="28">
        <v>20</v>
      </c>
      <c r="F95" s="41">
        <f t="shared" si="2"/>
        <v>6.6243048804809038E-2</v>
      </c>
    </row>
    <row r="96" spans="1:6" x14ac:dyDescent="0.25">
      <c r="E96" s="28">
        <v>30</v>
      </c>
      <c r="F96" s="41">
        <f t="shared" si="2"/>
        <v>5.9784585687652068E-2</v>
      </c>
    </row>
    <row r="97" spans="1:13" x14ac:dyDescent="0.25">
      <c r="E97" s="28">
        <v>50</v>
      </c>
      <c r="F97" s="41">
        <f t="shared" si="2"/>
        <v>5.2536542784142187E-2</v>
      </c>
    </row>
    <row r="98" spans="1:13" x14ac:dyDescent="0.25">
      <c r="E98" s="28">
        <v>100</v>
      </c>
      <c r="F98" s="41">
        <f t="shared" si="2"/>
        <v>4.4086020812145209E-2</v>
      </c>
    </row>
    <row r="99" spans="1:13" x14ac:dyDescent="0.25">
      <c r="E99" s="28">
        <v>200</v>
      </c>
      <c r="F99" s="41">
        <f t="shared" si="2"/>
        <v>3.6994768365983095E-2</v>
      </c>
    </row>
    <row r="104" spans="1:13" ht="15" customHeight="1" x14ac:dyDescent="0.25">
      <c r="A104" s="61" t="s">
        <v>62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</row>
    <row r="105" spans="1:13" ht="15" customHeight="1" x14ac:dyDescent="0.2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</row>
    <row r="107" spans="1:13" x14ac:dyDescent="0.25">
      <c r="A107" t="s">
        <v>52</v>
      </c>
      <c r="C107" t="s">
        <v>53</v>
      </c>
      <c r="E107" t="s">
        <v>56</v>
      </c>
    </row>
    <row r="108" spans="1:13" x14ac:dyDescent="0.25">
      <c r="E108" s="3" t="s">
        <v>4</v>
      </c>
      <c r="F108" s="20" t="s">
        <v>54</v>
      </c>
      <c r="G108" s="20" t="s">
        <v>55</v>
      </c>
    </row>
    <row r="109" spans="1:13" x14ac:dyDescent="0.25">
      <c r="E109" s="3">
        <v>2021</v>
      </c>
      <c r="F109" s="28">
        <v>0.105</v>
      </c>
      <c r="G109" s="41">
        <v>0.25</v>
      </c>
    </row>
    <row r="110" spans="1:13" x14ac:dyDescent="0.25">
      <c r="B110" s="47"/>
      <c r="E110" s="3">
        <v>2050</v>
      </c>
      <c r="F110" s="28">
        <v>264</v>
      </c>
      <c r="G110" s="41">
        <v>0.04</v>
      </c>
    </row>
    <row r="111" spans="1:13" x14ac:dyDescent="0.25">
      <c r="A111" t="s">
        <v>57</v>
      </c>
      <c r="B111">
        <v>0.14749999999999999</v>
      </c>
      <c r="F111" s="40"/>
    </row>
    <row r="112" spans="1:13" x14ac:dyDescent="0.25">
      <c r="A112" s="45" t="s">
        <v>58</v>
      </c>
      <c r="B112">
        <v>-0.23400000000000001</v>
      </c>
      <c r="F112" s="40"/>
    </row>
    <row r="113" spans="1:13" x14ac:dyDescent="0.25">
      <c r="A113" t="s">
        <v>37</v>
      </c>
      <c r="B113" s="40">
        <f>1-2^B112</f>
        <v>0.14972583993580424</v>
      </c>
      <c r="F113" s="40"/>
    </row>
    <row r="114" spans="1:13" x14ac:dyDescent="0.25">
      <c r="A114" t="s">
        <v>60</v>
      </c>
      <c r="B114" s="40">
        <f>1-B113</f>
        <v>0.85027416006419576</v>
      </c>
      <c r="F114" s="40"/>
    </row>
    <row r="115" spans="1:13" x14ac:dyDescent="0.25">
      <c r="F115" s="40"/>
    </row>
    <row r="116" spans="1:13" x14ac:dyDescent="0.25">
      <c r="F116" s="40"/>
    </row>
    <row r="117" spans="1:13" x14ac:dyDescent="0.25">
      <c r="F117" s="40"/>
    </row>
    <row r="118" spans="1:13" x14ac:dyDescent="0.25">
      <c r="F118" s="40"/>
    </row>
    <row r="119" spans="1:13" x14ac:dyDescent="0.25">
      <c r="F119" s="40"/>
    </row>
    <row r="120" spans="1:13" x14ac:dyDescent="0.25">
      <c r="F120" s="40"/>
    </row>
    <row r="121" spans="1:13" x14ac:dyDescent="0.25">
      <c r="F121" s="40"/>
    </row>
    <row r="123" spans="1:13" x14ac:dyDescent="0.25">
      <c r="F123" s="40"/>
    </row>
    <row r="124" spans="1:13" x14ac:dyDescent="0.25">
      <c r="A124" s="61" t="s">
        <v>78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</row>
    <row r="125" spans="1:13" x14ac:dyDescent="0.2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</row>
    <row r="127" spans="1:13" x14ac:dyDescent="0.25">
      <c r="A127" t="s">
        <v>52</v>
      </c>
      <c r="C127" t="s">
        <v>53</v>
      </c>
      <c r="E127" t="s">
        <v>56</v>
      </c>
    </row>
    <row r="128" spans="1:13" x14ac:dyDescent="0.25">
      <c r="E128" s="3" t="s">
        <v>4</v>
      </c>
      <c r="F128" s="20" t="s">
        <v>54</v>
      </c>
      <c r="G128" s="20" t="s">
        <v>55</v>
      </c>
    </row>
    <row r="129" spans="1:7" x14ac:dyDescent="0.25">
      <c r="E129" s="3">
        <v>2021</v>
      </c>
      <c r="F129" s="28">
        <v>0.105</v>
      </c>
      <c r="G129" s="41">
        <v>0.25</v>
      </c>
    </row>
    <row r="130" spans="1:7" x14ac:dyDescent="0.25">
      <c r="B130" s="47"/>
      <c r="E130" s="3">
        <v>2030</v>
      </c>
      <c r="F130" s="28">
        <v>5.9</v>
      </c>
      <c r="G130" s="48">
        <v>0.08</v>
      </c>
    </row>
    <row r="131" spans="1:7" x14ac:dyDescent="0.25">
      <c r="A131" t="s">
        <v>57</v>
      </c>
      <c r="B131">
        <v>0.13220000000000001</v>
      </c>
      <c r="E131" s="3">
        <v>2035</v>
      </c>
      <c r="F131" s="28">
        <v>25.2</v>
      </c>
      <c r="G131" s="41">
        <f>+B131*F131^B132</f>
        <v>5.3043857797385616E-2</v>
      </c>
    </row>
    <row r="132" spans="1:7" x14ac:dyDescent="0.25">
      <c r="A132" s="45" t="s">
        <v>58</v>
      </c>
      <c r="B132">
        <v>-0.28299999999999997</v>
      </c>
      <c r="F132" s="40"/>
    </row>
    <row r="133" spans="1:7" x14ac:dyDescent="0.25">
      <c r="A133" t="s">
        <v>39</v>
      </c>
      <c r="B133">
        <f>1-2^B132</f>
        <v>0.17811981270514932</v>
      </c>
      <c r="F133" s="40"/>
    </row>
    <row r="134" spans="1:7" x14ac:dyDescent="0.25">
      <c r="A134" t="s">
        <v>40</v>
      </c>
      <c r="B134">
        <f>1-B133</f>
        <v>0.82188018729485068</v>
      </c>
      <c r="F134" s="40"/>
    </row>
    <row r="135" spans="1:7" x14ac:dyDescent="0.25">
      <c r="F135" s="40"/>
    </row>
    <row r="136" spans="1:7" x14ac:dyDescent="0.25">
      <c r="F136" s="40"/>
    </row>
    <row r="137" spans="1:7" x14ac:dyDescent="0.25">
      <c r="F137" s="40"/>
    </row>
    <row r="138" spans="1:7" x14ac:dyDescent="0.25">
      <c r="F138" s="40"/>
    </row>
    <row r="139" spans="1:7" x14ac:dyDescent="0.25">
      <c r="F139" s="40"/>
    </row>
    <row r="140" spans="1:7" x14ac:dyDescent="0.25">
      <c r="F140" s="40"/>
    </row>
    <row r="141" spans="1:7" x14ac:dyDescent="0.25">
      <c r="F141" s="40"/>
    </row>
    <row r="142" spans="1:7" x14ac:dyDescent="0.25">
      <c r="F142" s="40"/>
    </row>
    <row r="143" spans="1:7" x14ac:dyDescent="0.25">
      <c r="F143" s="40"/>
    </row>
    <row r="146" spans="1:13" x14ac:dyDescent="0.25">
      <c r="A146" s="61" t="s">
        <v>79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</row>
    <row r="147" spans="1:13" x14ac:dyDescent="0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</row>
    <row r="149" spans="1:13" x14ac:dyDescent="0.25">
      <c r="A149" t="s">
        <v>52</v>
      </c>
      <c r="C149" t="s">
        <v>53</v>
      </c>
      <c r="E149" t="s">
        <v>56</v>
      </c>
    </row>
    <row r="150" spans="1:13" x14ac:dyDescent="0.25">
      <c r="E150" s="3" t="s">
        <v>4</v>
      </c>
      <c r="F150" s="20" t="s">
        <v>54</v>
      </c>
      <c r="G150" s="20" t="s">
        <v>55</v>
      </c>
    </row>
    <row r="151" spans="1:13" x14ac:dyDescent="0.25">
      <c r="E151" s="3">
        <v>2021</v>
      </c>
      <c r="F151" s="28">
        <v>0.105</v>
      </c>
      <c r="G151" s="41">
        <v>0.25</v>
      </c>
    </row>
    <row r="152" spans="1:13" x14ac:dyDescent="0.25">
      <c r="B152" s="47"/>
      <c r="E152" s="3">
        <v>2030</v>
      </c>
      <c r="F152" s="28">
        <v>16.5</v>
      </c>
      <c r="G152" s="41">
        <v>0.08</v>
      </c>
    </row>
    <row r="153" spans="1:13" x14ac:dyDescent="0.25">
      <c r="A153" t="s">
        <v>57</v>
      </c>
      <c r="B153">
        <v>0.15049999999999999</v>
      </c>
    </row>
    <row r="154" spans="1:13" x14ac:dyDescent="0.25">
      <c r="A154" s="45" t="s">
        <v>58</v>
      </c>
      <c r="B154">
        <v>-0.22500000000000001</v>
      </c>
      <c r="F154" s="40"/>
    </row>
    <row r="155" spans="1:13" x14ac:dyDescent="0.25">
      <c r="A155" t="s">
        <v>39</v>
      </c>
      <c r="B155">
        <f>1-2^B154</f>
        <v>0.14440497431739785</v>
      </c>
      <c r="F155" s="40"/>
    </row>
    <row r="156" spans="1:13" x14ac:dyDescent="0.25">
      <c r="A156" t="s">
        <v>40</v>
      </c>
      <c r="B156">
        <f>1-B155</f>
        <v>0.85559502568260215</v>
      </c>
      <c r="F156" s="40"/>
    </row>
    <row r="157" spans="1:13" x14ac:dyDescent="0.25">
      <c r="F157" s="40"/>
    </row>
    <row r="158" spans="1:13" x14ac:dyDescent="0.25">
      <c r="F158" s="40"/>
    </row>
    <row r="159" spans="1:13" x14ac:dyDescent="0.25">
      <c r="F159" s="40"/>
    </row>
    <row r="160" spans="1:13" x14ac:dyDescent="0.25">
      <c r="F160" s="40"/>
    </row>
    <row r="161" spans="6:6" x14ac:dyDescent="0.25">
      <c r="F161" s="40"/>
    </row>
    <row r="162" spans="6:6" x14ac:dyDescent="0.25">
      <c r="F162" s="40"/>
    </row>
    <row r="163" spans="6:6" x14ac:dyDescent="0.25">
      <c r="F163" s="40"/>
    </row>
    <row r="164" spans="6:6" x14ac:dyDescent="0.25">
      <c r="F164" s="40"/>
    </row>
    <row r="165" spans="6:6" x14ac:dyDescent="0.25">
      <c r="F165" s="40"/>
    </row>
  </sheetData>
  <mergeCells count="7">
    <mergeCell ref="A146:M147"/>
    <mergeCell ref="A1:M2"/>
    <mergeCell ref="A104:M105"/>
    <mergeCell ref="A124:M125"/>
    <mergeCell ref="A47:M48"/>
    <mergeCell ref="A74:M75"/>
    <mergeCell ref="A16:M17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Introduksjon</vt:lpstr>
      <vt:lpstr>Datagrunnlag, landvind</vt:lpstr>
      <vt:lpstr>Læringskurve, landvind</vt:lpstr>
      <vt:lpstr>Datagrunnlag, bunnfast havvind</vt:lpstr>
      <vt:lpstr>Læringskurve, bunnfast havvind</vt:lpstr>
      <vt:lpstr>Datagrunnlag, sol</vt:lpstr>
      <vt:lpstr>Læringskurve, sol</vt:lpstr>
      <vt:lpstr>Læringskurver, flytende havvind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2023-04-11T19:51:25Z</dcterms:created>
  <dcterms:modified xsi:type="dcterms:W3CDTF">2023-05-15T07:16:16Z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484126-3486-41a9-802e-7f1e2277276c_Enabled">
    <vt:lpwstr>true</vt:lpwstr>
  </property>
  <property fmtid="{D5CDD505-2E9C-101B-9397-08002B2CF9AE}" pid="3" name="MSIP_Label_d0484126-3486-41a9-802e-7f1e2277276c_SetDate">
    <vt:lpwstr>2023-04-11T19:51:33Z</vt:lpwstr>
  </property>
  <property fmtid="{D5CDD505-2E9C-101B-9397-08002B2CF9AE}" pid="4" name="MSIP_Label_d0484126-3486-41a9-802e-7f1e2277276c_Method">
    <vt:lpwstr>Standard</vt:lpwstr>
  </property>
  <property fmtid="{D5CDD505-2E9C-101B-9397-08002B2CF9AE}" pid="5" name="MSIP_Label_d0484126-3486-41a9-802e-7f1e2277276c_Name">
    <vt:lpwstr>d0484126-3486-41a9-802e-7f1e2277276c</vt:lpwstr>
  </property>
  <property fmtid="{D5CDD505-2E9C-101B-9397-08002B2CF9AE}" pid="6" name="MSIP_Label_d0484126-3486-41a9-802e-7f1e2277276c_SiteId">
    <vt:lpwstr>eec01f8e-737f-43e3-9ed5-f8a59913bd82</vt:lpwstr>
  </property>
  <property fmtid="{D5CDD505-2E9C-101B-9397-08002B2CF9AE}" pid="7" name="MSIP_Label_d0484126-3486-41a9-802e-7f1e2277276c_ActionId">
    <vt:lpwstr>658bc9f7-b532-4ba7-a08f-a3c4fff4099b</vt:lpwstr>
  </property>
  <property fmtid="{D5CDD505-2E9C-101B-9397-08002B2CF9AE}" pid="8" name="MSIP_Label_d0484126-3486-41a9-802e-7f1e2277276c_ContentBits">
    <vt:lpwstr>0</vt:lpwstr>
  </property>
</Properties>
</file>