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14352" windowHeight="6072" activeTab="2"/>
  </bookViews>
  <sheets>
    <sheet name="M17-agar" sheetId="1" r:id="rId1"/>
    <sheet name="VRBA" sheetId="2" r:id="rId2"/>
    <sheet name="Figurer til M17" sheetId="3" r:id="rId3"/>
  </sheets>
  <calcPr calcId="124519"/>
</workbook>
</file>

<file path=xl/calcChain.xml><?xml version="1.0" encoding="utf-8"?>
<calcChain xmlns="http://schemas.openxmlformats.org/spreadsheetml/2006/main">
  <c r="H102" i="1"/>
  <c r="G81" l="1"/>
  <c r="G80"/>
  <c r="W14" i="3"/>
  <c r="X14"/>
  <c r="W16"/>
  <c r="X16"/>
  <c r="W18"/>
  <c r="X18"/>
  <c r="W20"/>
  <c r="X20"/>
  <c r="W22"/>
  <c r="X22"/>
  <c r="W24"/>
  <c r="X24"/>
  <c r="W26"/>
  <c r="X26"/>
  <c r="W28"/>
  <c r="X28"/>
  <c r="V16"/>
  <c r="V18"/>
  <c r="V20"/>
  <c r="V22"/>
  <c r="V24"/>
  <c r="V26"/>
  <c r="V28"/>
  <c r="V14"/>
  <c r="Z18"/>
  <c r="Z20"/>
  <c r="Z22"/>
  <c r="Z24"/>
  <c r="Z26"/>
  <c r="Z28"/>
  <c r="Z16"/>
  <c r="Z14"/>
  <c r="Y16"/>
  <c r="Y18"/>
  <c r="Y20"/>
  <c r="Y22"/>
  <c r="Y24"/>
  <c r="Y26"/>
  <c r="Y28"/>
  <c r="Y14"/>
  <c r="G159" i="1" l="1"/>
  <c r="G158"/>
  <c r="G127"/>
  <c r="G126"/>
  <c r="G123"/>
  <c r="G122"/>
  <c r="G101"/>
  <c r="G100"/>
  <c r="G161"/>
  <c r="G160"/>
  <c r="G157"/>
  <c r="G156"/>
  <c r="G153"/>
  <c r="G152"/>
  <c r="G149"/>
  <c r="G148"/>
  <c r="G145"/>
  <c r="G144"/>
  <c r="G141"/>
  <c r="G140"/>
  <c r="G137"/>
  <c r="G136"/>
  <c r="G133"/>
  <c r="G132"/>
  <c r="G129"/>
  <c r="G128"/>
  <c r="G125"/>
  <c r="G124"/>
  <c r="G121"/>
  <c r="G120"/>
  <c r="G117"/>
  <c r="G116"/>
  <c r="G113"/>
  <c r="G112"/>
  <c r="G109"/>
  <c r="G108"/>
  <c r="G107"/>
  <c r="G106"/>
  <c r="G105"/>
  <c r="G104"/>
  <c r="G95"/>
  <c r="G96"/>
  <c r="G94"/>
  <c r="G93"/>
  <c r="G97"/>
  <c r="G92"/>
  <c r="G85"/>
  <c r="G84"/>
  <c r="G77"/>
  <c r="G76"/>
  <c r="G73"/>
  <c r="G72"/>
  <c r="G68"/>
  <c r="G69"/>
  <c r="G91"/>
  <c r="G90"/>
  <c r="G89"/>
  <c r="G88"/>
  <c r="I76" l="1"/>
  <c r="I84"/>
  <c r="I88"/>
  <c r="I90"/>
  <c r="I92"/>
  <c r="I94"/>
  <c r="I96"/>
  <c r="I100"/>
  <c r="I104"/>
  <c r="I106"/>
  <c r="I108"/>
  <c r="I112"/>
  <c r="I116"/>
  <c r="I120"/>
  <c r="I122"/>
  <c r="I124"/>
  <c r="I126"/>
  <c r="I128"/>
  <c r="I132"/>
  <c r="I136"/>
  <c r="I140"/>
  <c r="I144"/>
  <c r="I148"/>
  <c r="I152"/>
  <c r="I156"/>
  <c r="I158"/>
  <c r="I160"/>
  <c r="I68"/>
  <c r="I72"/>
  <c r="H88"/>
  <c r="H90"/>
  <c r="H92"/>
  <c r="H94"/>
  <c r="H96"/>
  <c r="H100"/>
  <c r="H104"/>
  <c r="H106"/>
  <c r="H108"/>
  <c r="H112"/>
  <c r="H116"/>
  <c r="H120"/>
  <c r="H122"/>
  <c r="H124"/>
  <c r="H126"/>
  <c r="H128"/>
  <c r="H132"/>
  <c r="H136"/>
  <c r="H140"/>
  <c r="H144"/>
  <c r="H148"/>
  <c r="H152"/>
  <c r="H156"/>
  <c r="H158"/>
  <c r="H160"/>
  <c r="H68"/>
  <c r="H72"/>
  <c r="H76"/>
  <c r="H84"/>
  <c r="G155"/>
  <c r="G154"/>
  <c r="I154" s="1"/>
  <c r="G151"/>
  <c r="G150"/>
  <c r="I150" s="1"/>
  <c r="G147"/>
  <c r="G146"/>
  <c r="I146" s="1"/>
  <c r="G143"/>
  <c r="G142"/>
  <c r="I142" s="1"/>
  <c r="G139"/>
  <c r="G138"/>
  <c r="I138" s="1"/>
  <c r="G135"/>
  <c r="G134"/>
  <c r="I134" s="1"/>
  <c r="G131"/>
  <c r="G130"/>
  <c r="I130" s="1"/>
  <c r="G119"/>
  <c r="G118"/>
  <c r="I118" s="1"/>
  <c r="G115"/>
  <c r="G114"/>
  <c r="I114" s="1"/>
  <c r="G111"/>
  <c r="G110"/>
  <c r="I110" s="1"/>
  <c r="G103"/>
  <c r="G102"/>
  <c r="I102" s="1"/>
  <c r="G99"/>
  <c r="G98"/>
  <c r="H98" s="1"/>
  <c r="G87"/>
  <c r="G86"/>
  <c r="H86" s="1"/>
  <c r="G83"/>
  <c r="G82"/>
  <c r="H82" s="1"/>
  <c r="I80"/>
  <c r="G79"/>
  <c r="G78"/>
  <c r="H78" s="1"/>
  <c r="G75"/>
  <c r="G74"/>
  <c r="H74" s="1"/>
  <c r="G71"/>
  <c r="G70"/>
  <c r="H70" s="1"/>
  <c r="G67"/>
  <c r="G66"/>
  <c r="H66" s="1"/>
  <c r="G6" i="2"/>
  <c r="I46" i="1"/>
  <c r="I48"/>
  <c r="I50"/>
  <c r="I52"/>
  <c r="I54"/>
  <c r="H46"/>
  <c r="H48"/>
  <c r="H50"/>
  <c r="H52"/>
  <c r="H54"/>
  <c r="H42"/>
  <c r="I36"/>
  <c r="I42"/>
  <c r="I34"/>
  <c r="H36"/>
  <c r="H34"/>
  <c r="G7" i="2"/>
  <c r="G61" i="1"/>
  <c r="G60"/>
  <c r="I60" s="1"/>
  <c r="G59"/>
  <c r="G58"/>
  <c r="H58" s="1"/>
  <c r="G65"/>
  <c r="G64"/>
  <c r="I64" s="1"/>
  <c r="G63"/>
  <c r="G62"/>
  <c r="H62" s="1"/>
  <c r="G56"/>
  <c r="I56" s="1"/>
  <c r="G45"/>
  <c r="G44"/>
  <c r="I44" s="1"/>
  <c r="G38"/>
  <c r="I38" s="1"/>
  <c r="H38" l="1"/>
  <c r="H64"/>
  <c r="H60"/>
  <c r="H56"/>
  <c r="H44"/>
  <c r="I62"/>
  <c r="I58"/>
  <c r="H80"/>
  <c r="H154"/>
  <c r="H150"/>
  <c r="H146"/>
  <c r="H142"/>
  <c r="H138"/>
  <c r="H134"/>
  <c r="H130"/>
  <c r="H118"/>
  <c r="H114"/>
  <c r="H110"/>
  <c r="I74"/>
  <c r="I70"/>
  <c r="I66"/>
  <c r="I98"/>
  <c r="I86"/>
  <c r="I82"/>
  <c r="I78"/>
  <c r="G41"/>
  <c r="G40"/>
  <c r="I40" l="1"/>
  <c r="H40"/>
</calcChain>
</file>

<file path=xl/sharedStrings.xml><?xml version="1.0" encoding="utf-8"?>
<sst xmlns="http://schemas.openxmlformats.org/spreadsheetml/2006/main" count="668" uniqueCount="149">
  <si>
    <t>Prøve</t>
  </si>
  <si>
    <t>ATF</t>
  </si>
  <si>
    <t>AUF</t>
  </si>
  <si>
    <t>CTF</t>
  </si>
  <si>
    <t>CUF</t>
  </si>
  <si>
    <t>DTF</t>
  </si>
  <si>
    <t>DUF</t>
  </si>
  <si>
    <t>10^-7</t>
  </si>
  <si>
    <t>10^-6</t>
  </si>
  <si>
    <t>Gjentak</t>
  </si>
  <si>
    <t>Fortynning</t>
  </si>
  <si>
    <t>ATS</t>
  </si>
  <si>
    <t>Log kde/mL</t>
  </si>
  <si>
    <t>kde/mL</t>
  </si>
  <si>
    <t>AUS</t>
  </si>
  <si>
    <t>&lt;1</t>
  </si>
  <si>
    <t>CUS</t>
  </si>
  <si>
    <t>CTS</t>
  </si>
  <si>
    <t>DUS</t>
  </si>
  <si>
    <t>DTS</t>
  </si>
  <si>
    <t>Dato</t>
  </si>
  <si>
    <t>&gt;300</t>
  </si>
  <si>
    <t>&gt;8,48</t>
  </si>
  <si>
    <t>T</t>
  </si>
  <si>
    <t>U</t>
  </si>
  <si>
    <t>&lt;10^7</t>
  </si>
  <si>
    <t>&gt;300*10^7</t>
  </si>
  <si>
    <t>&lt;7</t>
  </si>
  <si>
    <t>&gt;9,48</t>
  </si>
  <si>
    <t>&lt;10^6</t>
  </si>
  <si>
    <t>&lt;6</t>
  </si>
  <si>
    <t>&gt;300*10^6</t>
  </si>
  <si>
    <t xml:space="preserve">      ved fortynning 10^-6 angis:</t>
  </si>
  <si>
    <r>
      <t>*</t>
    </r>
    <r>
      <rPr>
        <u/>
        <sz val="11"/>
        <color theme="1"/>
        <rFont val="Calibri"/>
        <family val="2"/>
        <scheme val="minor"/>
      </rPr>
      <t>Ingen vekst</t>
    </r>
    <r>
      <rPr>
        <sz val="11"/>
        <color theme="1"/>
        <rFont val="Calibri"/>
        <family val="2"/>
        <scheme val="minor"/>
      </rPr>
      <t xml:space="preserve"> på skålen ved fortynning 10^-7 angis:</t>
    </r>
  </si>
  <si>
    <r>
      <t>**Vekst av</t>
    </r>
    <r>
      <rPr>
        <u/>
        <sz val="11"/>
        <color theme="1"/>
        <rFont val="Calibri"/>
        <family val="2"/>
        <scheme val="minor"/>
      </rPr>
      <t xml:space="preserve"> 1 koloni</t>
    </r>
    <r>
      <rPr>
        <sz val="11"/>
        <color theme="1"/>
        <rFont val="Calibri"/>
        <family val="2"/>
        <scheme val="minor"/>
      </rPr>
      <t xml:space="preserve"> på skålen ved fortynning 10^-7 angis: </t>
    </r>
  </si>
  <si>
    <r>
      <t xml:space="preserve">***Vekst av </t>
    </r>
    <r>
      <rPr>
        <u/>
        <sz val="11"/>
        <color theme="1"/>
        <rFont val="Calibri"/>
        <family val="2"/>
        <scheme val="minor"/>
      </rPr>
      <t>300 eller flere kolonier</t>
    </r>
    <r>
      <rPr>
        <sz val="11"/>
        <color theme="1"/>
        <rFont val="Calibri"/>
        <family val="2"/>
        <scheme val="minor"/>
      </rPr>
      <t xml:space="preserve"> på skålen (overgrodd) ved fortynning 10^-7 angis:</t>
    </r>
  </si>
  <si>
    <t xml:space="preserve">  ved fortyning 10^-6 angis:</t>
  </si>
  <si>
    <t xml:space="preserve">              ved fortynning 10^-6 angis:</t>
  </si>
  <si>
    <t>298*10^6</t>
  </si>
  <si>
    <t>26*10^7</t>
  </si>
  <si>
    <t>31*10^7</t>
  </si>
  <si>
    <t>70*10^7</t>
  </si>
  <si>
    <t>78*10^7</t>
  </si>
  <si>
    <t>3*10^7</t>
  </si>
  <si>
    <t>&lt;-- Her må jeg ha gjort noe feil siden veksten var så forskjellig mellom pararellene med fortynning 10^-7</t>
  </si>
  <si>
    <t>131*10^6</t>
  </si>
  <si>
    <t>140*10^6</t>
  </si>
  <si>
    <t>259*10^7</t>
  </si>
  <si>
    <t>10*10^7</t>
  </si>
  <si>
    <t>244*10^6</t>
  </si>
  <si>
    <t>289*10^6</t>
  </si>
  <si>
    <t>35*10^7</t>
  </si>
  <si>
    <r>
      <rPr>
        <b/>
        <sz val="11"/>
        <color theme="1"/>
        <rFont val="Calibri"/>
        <family val="2"/>
        <scheme val="minor"/>
      </rPr>
      <t xml:space="preserve">Kommentar: </t>
    </r>
    <r>
      <rPr>
        <sz val="11"/>
        <color theme="1"/>
        <rFont val="Calibri"/>
        <family val="2"/>
        <scheme val="minor"/>
      </rPr>
      <t>Symbolene &gt; og &lt; er fjernet ved beregning av Log kde/mL for å gjøre det enklere ved insetting i Figurer</t>
    </r>
  </si>
  <si>
    <t>AU</t>
  </si>
  <si>
    <t>AT</t>
  </si>
  <si>
    <t>CU</t>
  </si>
  <si>
    <t>CT</t>
  </si>
  <si>
    <t>DU</t>
  </si>
  <si>
    <t>DT</t>
  </si>
  <si>
    <t>10^-1</t>
  </si>
  <si>
    <t>&lt;10^1</t>
  </si>
  <si>
    <r>
      <rPr>
        <u/>
        <sz val="11"/>
        <color theme="1"/>
        <rFont val="Calibri"/>
        <family val="2"/>
        <scheme val="minor"/>
      </rPr>
      <t>Ingen vekst</t>
    </r>
    <r>
      <rPr>
        <sz val="11"/>
        <color theme="1"/>
        <rFont val="Calibri"/>
        <family val="2"/>
        <scheme val="minor"/>
      </rPr>
      <t xml:space="preserve"> på skålen ved fortynning 10^-1 angis:</t>
    </r>
  </si>
  <si>
    <t>Prøver (Log kde/mL)</t>
  </si>
  <si>
    <t>Antall kolonier</t>
  </si>
  <si>
    <t>Gj.snitt (Log kde/mL)</t>
  </si>
  <si>
    <t>St.avvik (Log kde/mL)</t>
  </si>
  <si>
    <t>13.02.2015*</t>
  </si>
  <si>
    <t>17.02.2015**</t>
  </si>
  <si>
    <t xml:space="preserve">Koloniene på disse skålene var veldig små og ikke tellbare. Siden det var vekst på flere skåler enn første gang G1-prøvene ble undersøkt, ble det spekulert på om en av agarflaskene med VRBA som ble brukt til undersøkelsen </t>
  </si>
  <si>
    <t>21.02.2015***</t>
  </si>
  <si>
    <t>&gt;300*10^1</t>
  </si>
  <si>
    <t>&gt;3,48</t>
  </si>
  <si>
    <r>
      <t xml:space="preserve">Vekst av </t>
    </r>
    <r>
      <rPr>
        <u/>
        <sz val="11"/>
        <color theme="1"/>
        <rFont val="Calibri"/>
        <family val="2"/>
        <scheme val="minor"/>
      </rPr>
      <t>300 eller flere kolonier</t>
    </r>
    <r>
      <rPr>
        <sz val="11"/>
        <color theme="1"/>
        <rFont val="Calibri"/>
        <family val="2"/>
        <scheme val="minor"/>
      </rPr>
      <t xml:space="preserve"> på skålen (overgrodd) ved fortynning 10^-1 angis:</t>
    </r>
  </si>
  <si>
    <t xml:space="preserve">* Siden det var vekst (lilla kolonier) på VRBA skåler med ferske CT.G1-prøver, ble det utført en ny mikrobiologisk undersøkelse av G1-prøver etter at prøvene hadde stått lagret ved 4 C i 4 dager. </t>
  </si>
  <si>
    <t xml:space="preserve">I tilleg ble det også undersøkt for mulige kontaminasjonsskilder under produksjon av G1-prøvene. Det ble sett på renhold av utstyr (melkespann, rørepinner og spann av rustfritt stål, syltetøyglass osv), personlig renhold, </t>
  </si>
  <si>
    <t>omgivelser rundt produksjon av dipp-prøver (som drypp av olje fra tak, eller annet som kan falle ned i melkespannet under produksjonen), renhold ved poding og mikrobiologisk.</t>
  </si>
  <si>
    <t xml:space="preserve">på toppen av løsningen i røret, dette kan være en mulig årsak til så høy vekst i CU.G3-prøven. </t>
  </si>
  <si>
    <t>36*10^7</t>
  </si>
  <si>
    <t>47*10^7</t>
  </si>
  <si>
    <t>*** Mikrobiologisk undersøkelse av G1-prøver som hadde stått lagret ved 4 C i 8 dager for overflatespredning på VRBA viste ingen vekst.</t>
  </si>
  <si>
    <t>Ingen sikre årsaker til kontimasjonsskilder ble funnet.</t>
  </si>
  <si>
    <t>Innstøpning, 1 mL</t>
  </si>
  <si>
    <t xml:space="preserve">** Ny mikrobiologisk undersøkelse av G1 prøver stått lagret på kjølerom i 4 dager ved 4 C, for deretter undersøke vekst av  koliforme ved instøpt i VRBA og inkubering i 24 timer, aerobt, viste vekst på begge pararellene til AT, CU og CT-prøvene og den ene skålen til AU-prøver. </t>
  </si>
  <si>
    <t xml:space="preserve">hadde blitt forrurenset. Derfor ble det foretatt enda en mikrobiologisk undersøkelse av G1-prøver, bare denne gangen fra prøveglass stått lagret på kjølerom ved 4 C i 8 dager. </t>
  </si>
  <si>
    <t>Overflatespredning, 0,1 mL</t>
  </si>
  <si>
    <t>58*10^7</t>
  </si>
  <si>
    <t>59*10^7</t>
  </si>
  <si>
    <t>52*10^7</t>
  </si>
  <si>
    <t>147*10^7</t>
  </si>
  <si>
    <t>168*10^7</t>
  </si>
  <si>
    <t>54*10^7</t>
  </si>
  <si>
    <t>69*10^6</t>
  </si>
  <si>
    <t>51*10^6</t>
  </si>
  <si>
    <t>6*10^7</t>
  </si>
  <si>
    <t>8*10^7</t>
  </si>
  <si>
    <t>37*10^6</t>
  </si>
  <si>
    <t>34*10^6</t>
  </si>
  <si>
    <t>5*10^7</t>
  </si>
  <si>
    <t>87*10^7</t>
  </si>
  <si>
    <t>95*10^7</t>
  </si>
  <si>
    <t>46*10^7</t>
  </si>
  <si>
    <t>135*10^6</t>
  </si>
  <si>
    <t>122*10^6</t>
  </si>
  <si>
    <t>21*10^7</t>
  </si>
  <si>
    <t>20*10^7</t>
  </si>
  <si>
    <t>33*10^7</t>
  </si>
  <si>
    <t>34*10^7</t>
  </si>
  <si>
    <t>120*10^7</t>
  </si>
  <si>
    <t>123*10^7</t>
  </si>
  <si>
    <t>44*10^7</t>
  </si>
  <si>
    <t>48*10^7</t>
  </si>
  <si>
    <t>214*10^6</t>
  </si>
  <si>
    <t>240*10^6</t>
  </si>
  <si>
    <t>28*10^7</t>
  </si>
  <si>
    <t>77*10^7</t>
  </si>
  <si>
    <t>71*10^6</t>
  </si>
  <si>
    <t>77*10^6</t>
  </si>
  <si>
    <t>13*10^7</t>
  </si>
  <si>
    <t>56*10^7</t>
  </si>
  <si>
    <t>64*10^7</t>
  </si>
  <si>
    <t>43*10^7</t>
  </si>
  <si>
    <t>118*10^7</t>
  </si>
  <si>
    <t>104*10^7</t>
  </si>
  <si>
    <t>67*10¨7</t>
  </si>
  <si>
    <t>93*10^7</t>
  </si>
  <si>
    <t>76*10^7</t>
  </si>
  <si>
    <t>196*10^6</t>
  </si>
  <si>
    <t>193*10^6</t>
  </si>
  <si>
    <t>15*10^7</t>
  </si>
  <si>
    <t>14*10^7</t>
  </si>
  <si>
    <t>Standardavvik</t>
  </si>
  <si>
    <t>S.G1</t>
  </si>
  <si>
    <t>F.G2</t>
  </si>
  <si>
    <t>F.G3</t>
  </si>
  <si>
    <t>Gj.snitt S.G1</t>
  </si>
  <si>
    <t>Gj.snitt F.G2</t>
  </si>
  <si>
    <t>Gj.snitt F.G3</t>
  </si>
  <si>
    <t>Kun skåler med fortynning 10-7 er med i resultatene.</t>
  </si>
  <si>
    <t>Overgrodd på lagrede CT.G1 prøver (&gt;Log 9,48 kde/mL)</t>
  </si>
  <si>
    <t xml:space="preserve">Det samme ble observert under røringen av prøveglasset med CU.G3 før en analyse (eks. Reologi og HPLC), </t>
  </si>
  <si>
    <t xml:space="preserve">Under røring begynte prøven å skumme mer og mer, og til slutt skummet den så mye slik at  </t>
  </si>
  <si>
    <t>skum fløt over kanten av glasset.</t>
  </si>
  <si>
    <t xml:space="preserve">Årsaken til dette kom av at ved risting av prøven i røret dannet det seg et lite skumlag </t>
  </si>
  <si>
    <t>Gjennomsnittlig antall laktokokker (Log kde/mL) i skåler med 10^-7 fortynning,</t>
  </si>
  <si>
    <t xml:space="preserve">For antall Lactococcer i prøver lagret ved 4 °C i 8 dager fra gjentak 1 og ferske prøver fra gjentak 2 og 3, bestemt ved innstøpning i M17-agar (30 °C, 3 døgn, aerobt). </t>
  </si>
  <si>
    <t>På grunn av at det var overgrodd (&gt;300 kde) på de fleste av skålene med 10^-6 fortynning, er kun skåler med 10^-7 fortynning tatt med i resultatene</t>
  </si>
  <si>
    <r>
      <t xml:space="preserve">Antall (Log kde/mL) Lactococcer i ferske prøver fra gjentak 1,2 og 3, etter avkjøling av prøver på isvannbad i 1 time etter endt syrning, og i prøver lagret ved 4 </t>
    </r>
    <r>
      <rPr>
        <b/>
        <sz val="14"/>
        <color rgb="FFFF0000"/>
        <rFont val="Calibri"/>
        <family val="2"/>
      </rPr>
      <t>°C i</t>
    </r>
    <r>
      <rPr>
        <b/>
        <sz val="14"/>
        <color rgb="FFFF0000"/>
        <rFont val="Calibri"/>
        <family val="2"/>
        <scheme val="minor"/>
      </rPr>
      <t xml:space="preserve"> 8 dager fra gjentak 1 i hovedforsøket, bestemt ved instøpning i M17-agar (30 </t>
    </r>
    <r>
      <rPr>
        <b/>
        <sz val="14"/>
        <color rgb="FFFF0000"/>
        <rFont val="Calibri"/>
        <family val="2"/>
      </rPr>
      <t>°C, 3 døgn, aerobt</t>
    </r>
    <r>
      <rPr>
        <b/>
        <sz val="14"/>
        <color rgb="FFFF0000"/>
        <rFont val="Calibri"/>
        <family val="2"/>
        <scheme val="minor"/>
      </rPr>
      <t>)</t>
    </r>
  </si>
  <si>
    <r>
      <t xml:space="preserve">&lt;-- var vanskelig å blande </t>
    </r>
    <r>
      <rPr>
        <b/>
        <sz val="11"/>
        <color rgb="FFFF0000"/>
        <rFont val="Calibri"/>
        <family val="2"/>
        <scheme val="minor"/>
      </rPr>
      <t>CU.G3-prøven</t>
    </r>
    <r>
      <rPr>
        <sz val="11"/>
        <color rgb="FFFF0000"/>
        <rFont val="Calibri"/>
        <family val="2"/>
        <scheme val="minor"/>
      </rPr>
      <t xml:space="preserve"> i ringers røret, selv ved bruk av wortex. </t>
    </r>
  </si>
  <si>
    <r>
      <t xml:space="preserve">Antall koliformebakterier (Log kde/mL) i prøver fra hovedforsøket, bestemt ved innstøpning eller overflatespredning på VRBA (37 </t>
    </r>
    <r>
      <rPr>
        <sz val="14"/>
        <color rgb="FFFF0000"/>
        <rFont val="Calibri"/>
        <family val="2"/>
      </rPr>
      <t>°</t>
    </r>
    <r>
      <rPr>
        <sz val="14"/>
        <color rgb="FFFF0000"/>
        <rFont val="Calibri"/>
        <family val="2"/>
        <scheme val="minor"/>
      </rPr>
      <t>C, 24 timer, aerobt)</t>
    </r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</si>
</sst>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0.00;[Red]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sz val="14"/>
      <color rgb="FFFF0000"/>
      <name val="Calibri"/>
      <family val="2"/>
      <scheme val="minor"/>
    </font>
    <font>
      <sz val="14"/>
      <color rgb="FFFF0000"/>
      <name val="Calibri"/>
      <family val="2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/>
    <xf numFmtId="2" fontId="0" fillId="0" borderId="0" xfId="0" applyNumberFormat="1"/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14" fontId="0" fillId="0" borderId="0" xfId="0" applyNumberFormat="1"/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2" fontId="0" fillId="0" borderId="7" xfId="0" applyNumberFormat="1" applyBorder="1" applyAlignment="1">
      <alignment horizontal="left"/>
    </xf>
    <xf numFmtId="2" fontId="0" fillId="0" borderId="7" xfId="0" applyNumberFormat="1" applyBorder="1"/>
    <xf numFmtId="2" fontId="0" fillId="0" borderId="8" xfId="0" applyNumberFormat="1" applyBorder="1" applyAlignment="1">
      <alignment horizontal="left"/>
    </xf>
    <xf numFmtId="0" fontId="0" fillId="0" borderId="9" xfId="0" applyBorder="1"/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2" fillId="0" borderId="0" xfId="0" applyFont="1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10" fontId="0" fillId="0" borderId="0" xfId="0" applyNumberFormat="1" applyAlignment="1">
      <alignment horizontal="left"/>
    </xf>
    <xf numFmtId="0" fontId="4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 applyBorder="1"/>
    <xf numFmtId="0" fontId="0" fillId="0" borderId="0" xfId="0" applyFill="1" applyBorder="1" applyAlignment="1">
      <alignment horizontal="left"/>
    </xf>
    <xf numFmtId="14" fontId="0" fillId="0" borderId="15" xfId="0" applyNumberFormat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2" fontId="0" fillId="0" borderId="11" xfId="0" applyNumberForma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3" borderId="0" xfId="0" applyFill="1"/>
    <xf numFmtId="0" fontId="1" fillId="0" borderId="0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0" xfId="0" applyFont="1" applyBorder="1"/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2" fillId="2" borderId="2" xfId="0" applyFont="1" applyFill="1" applyBorder="1"/>
    <xf numFmtId="14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left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Fill="1"/>
    <xf numFmtId="165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3" borderId="0" xfId="0" applyFont="1" applyFill="1" applyAlignment="1">
      <alignment horizontal="left"/>
    </xf>
    <xf numFmtId="2" fontId="6" fillId="0" borderId="1" xfId="0" applyNumberFormat="1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2" fontId="6" fillId="3" borderId="0" xfId="0" applyNumberFormat="1" applyFont="1" applyFill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0" fontId="2" fillId="0" borderId="2" xfId="0" applyFont="1" applyBorder="1"/>
    <xf numFmtId="0" fontId="2" fillId="0" borderId="14" xfId="0" applyFont="1" applyBorder="1"/>
    <xf numFmtId="0" fontId="0" fillId="0" borderId="6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0" fontId="5" fillId="0" borderId="0" xfId="0" applyFont="1"/>
    <xf numFmtId="2" fontId="0" fillId="0" borderId="0" xfId="0" applyNumberFormat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4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0" fontId="2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2" fontId="6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14" fontId="0" fillId="0" borderId="0" xfId="0" applyNumberFormat="1" applyFill="1"/>
    <xf numFmtId="0" fontId="1" fillId="0" borderId="0" xfId="0" applyFont="1" applyFill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8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10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autoTitleDeleted val="1"/>
    <c:plotArea>
      <c:layout/>
      <c:barChart>
        <c:barDir val="col"/>
        <c:grouping val="clustered"/>
        <c:ser>
          <c:idx val="0"/>
          <c:order val="0"/>
          <c:tx>
            <c:v>Gj.snitt (Log kde/mL)</c:v>
          </c:tx>
          <c:errBars>
            <c:errBarType val="both"/>
            <c:errValType val="stdErr"/>
          </c:errBars>
          <c:cat>
            <c:strRef>
              <c:f>'Figurer til M17'!$R$14:$R$29</c:f>
              <c:strCache>
                <c:ptCount val="15"/>
                <c:pt idx="0">
                  <c:v>AU</c:v>
                </c:pt>
                <c:pt idx="2">
                  <c:v>AT</c:v>
                </c:pt>
                <c:pt idx="4">
                  <c:v>CU</c:v>
                </c:pt>
                <c:pt idx="6">
                  <c:v>CT</c:v>
                </c:pt>
                <c:pt idx="8">
                  <c:v>DU</c:v>
                </c:pt>
                <c:pt idx="10">
                  <c:v>DT</c:v>
                </c:pt>
                <c:pt idx="12">
                  <c:v>U</c:v>
                </c:pt>
                <c:pt idx="14">
                  <c:v>T</c:v>
                </c:pt>
              </c:strCache>
            </c:strRef>
          </c:cat>
          <c:val>
            <c:numRef>
              <c:f>'Figurer til M17'!$Y$14:$Y$29</c:f>
              <c:numCache>
                <c:formatCode>0.00</c:formatCode>
                <c:ptCount val="16"/>
                <c:pt idx="0">
                  <c:v>8.7833352029334275</c:v>
                </c:pt>
                <c:pt idx="2">
                  <c:v>8.6608867771311164</c:v>
                </c:pt>
                <c:pt idx="4">
                  <c:v>8.6998366653799568</c:v>
                </c:pt>
                <c:pt idx="6">
                  <c:v>8.9537597307989092</c:v>
                </c:pt>
                <c:pt idx="8">
                  <c:v>9.0095891212244954</c:v>
                </c:pt>
                <c:pt idx="10">
                  <c:v>8.7630803454091986</c:v>
                </c:pt>
                <c:pt idx="12">
                  <c:v>8.2524414109044546</c:v>
                </c:pt>
                <c:pt idx="14">
                  <c:v>7.9353756510160727</c:v>
                </c:pt>
              </c:numCache>
            </c:numRef>
          </c:val>
        </c:ser>
        <c:axId val="92994944"/>
        <c:axId val="108525440"/>
      </c:barChart>
      <c:catAx>
        <c:axId val="9299494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Prøve</a:t>
                </a:r>
              </a:p>
            </c:rich>
          </c:tx>
          <c:layout/>
        </c:title>
        <c:tickLblPos val="nextTo"/>
        <c:crossAx val="108525440"/>
        <c:crosses val="autoZero"/>
        <c:auto val="1"/>
        <c:lblAlgn val="ctr"/>
        <c:lblOffset val="100"/>
      </c:catAx>
      <c:valAx>
        <c:axId val="10852544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 sz="1200"/>
                  <a:t>Log</a:t>
                </a:r>
                <a:r>
                  <a:rPr lang="nb-NO" sz="1200" baseline="0"/>
                  <a:t> kde/mL</a:t>
                </a:r>
                <a:endParaRPr lang="nb-NO" sz="1200"/>
              </a:p>
            </c:rich>
          </c:tx>
          <c:layout/>
        </c:title>
        <c:numFmt formatCode="0.00" sourceLinked="1"/>
        <c:tickLblPos val="nextTo"/>
        <c:crossAx val="92994944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481942</xdr:colOff>
      <xdr:row>32</xdr:row>
      <xdr:rowOff>9897</xdr:rowOff>
    </xdr:from>
    <xdr:to>
      <xdr:col>25</xdr:col>
      <xdr:colOff>1058883</xdr:colOff>
      <xdr:row>56</xdr:row>
      <xdr:rowOff>64328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W289"/>
  <sheetViews>
    <sheetView topLeftCell="A28" zoomScale="70" zoomScaleNormal="70" workbookViewId="0">
      <selection activeCell="M127" sqref="M127"/>
    </sheetView>
  </sheetViews>
  <sheetFormatPr defaultColWidth="9.109375" defaultRowHeight="14.4"/>
  <cols>
    <col min="1" max="1" width="9.6640625" customWidth="1"/>
    <col min="2" max="2" width="12.6640625" customWidth="1"/>
    <col min="3" max="3" width="8.5546875" customWidth="1"/>
    <col min="4" max="4" width="11.5546875" customWidth="1"/>
    <col min="5" max="5" width="15" style="1" customWidth="1"/>
    <col min="6" max="7" width="11.33203125" style="2" customWidth="1"/>
    <col min="8" max="8" width="19" style="4" customWidth="1"/>
    <col min="9" max="9" width="19.33203125" style="4" customWidth="1"/>
    <col min="11" max="11" width="18.5546875" customWidth="1"/>
    <col min="14" max="14" width="10.6640625" customWidth="1"/>
    <col min="15" max="15" width="12.33203125" customWidth="1"/>
    <col min="19" max="19" width="11" bestFit="1" customWidth="1"/>
    <col min="21" max="21" width="10.88671875" customWidth="1"/>
    <col min="23" max="23" width="8.88671875" style="4"/>
  </cols>
  <sheetData>
    <row r="10" spans="1:15">
      <c r="A10" s="3"/>
      <c r="B10" s="3"/>
      <c r="C10" s="3"/>
      <c r="D10" s="3"/>
      <c r="E10" s="10"/>
      <c r="F10" s="91"/>
      <c r="G10" s="91"/>
      <c r="H10" s="92"/>
      <c r="I10" s="92"/>
      <c r="J10" s="3"/>
      <c r="K10" s="3"/>
      <c r="L10" s="3"/>
      <c r="M10" s="3"/>
      <c r="N10" s="3"/>
      <c r="O10" s="3"/>
    </row>
    <row r="11" spans="1:15">
      <c r="A11" s="3"/>
      <c r="B11" s="3"/>
      <c r="C11" s="3"/>
      <c r="D11" s="3"/>
      <c r="E11" s="10"/>
      <c r="F11" s="91"/>
      <c r="G11" s="91"/>
      <c r="H11" s="92"/>
      <c r="I11" s="92"/>
      <c r="J11" s="3"/>
      <c r="K11" s="3"/>
      <c r="L11" s="3"/>
      <c r="M11" s="3"/>
      <c r="N11" s="3"/>
      <c r="O11" s="3"/>
    </row>
    <row r="12" spans="1:15">
      <c r="A12" s="3"/>
      <c r="B12" s="3"/>
      <c r="C12" s="3"/>
      <c r="D12" s="3"/>
      <c r="E12" s="10"/>
      <c r="F12" s="91"/>
      <c r="G12" s="91"/>
      <c r="H12" s="92"/>
      <c r="I12" s="92"/>
      <c r="J12" s="3"/>
      <c r="K12" s="3"/>
      <c r="L12" s="3"/>
      <c r="M12" s="3"/>
      <c r="N12" s="3"/>
      <c r="O12" s="3"/>
    </row>
    <row r="13" spans="1:15">
      <c r="A13" s="3"/>
      <c r="B13" s="3"/>
      <c r="C13" s="3"/>
      <c r="D13" s="3"/>
      <c r="E13" s="10"/>
      <c r="F13" s="91"/>
      <c r="G13" s="91"/>
      <c r="H13" s="92"/>
      <c r="I13" s="92"/>
      <c r="J13" s="3"/>
      <c r="K13" s="3"/>
      <c r="L13" s="3"/>
      <c r="M13" s="3"/>
      <c r="N13" s="3"/>
      <c r="O13" s="3"/>
    </row>
    <row r="14" spans="1:15">
      <c r="A14" s="93"/>
      <c r="B14" s="3"/>
      <c r="C14" s="3"/>
      <c r="D14" s="3"/>
      <c r="E14" s="10"/>
      <c r="F14" s="91"/>
      <c r="G14" s="91"/>
      <c r="H14" s="92"/>
      <c r="I14" s="92"/>
      <c r="J14" s="3"/>
      <c r="K14" s="3"/>
      <c r="L14" s="3"/>
      <c r="M14" s="3"/>
      <c r="N14" s="3"/>
      <c r="O14" s="3"/>
    </row>
    <row r="15" spans="1:15">
      <c r="A15" s="3"/>
      <c r="B15" s="3"/>
      <c r="C15" s="3"/>
      <c r="D15" s="3"/>
      <c r="E15" s="10"/>
      <c r="F15" s="91"/>
      <c r="G15" s="91"/>
      <c r="H15" s="92"/>
      <c r="I15" s="92"/>
      <c r="J15" s="3"/>
      <c r="K15" s="3"/>
      <c r="L15" s="3"/>
      <c r="M15" s="3"/>
      <c r="N15" s="3"/>
      <c r="O15" s="3"/>
    </row>
    <row r="16" spans="1:15">
      <c r="A16" s="3"/>
      <c r="B16" s="3"/>
      <c r="C16" s="3"/>
      <c r="D16" s="3"/>
      <c r="E16" s="10"/>
      <c r="F16" s="91"/>
      <c r="G16" s="91"/>
      <c r="H16" s="92"/>
      <c r="I16" s="92"/>
      <c r="J16" s="3"/>
      <c r="K16" s="3"/>
      <c r="L16" s="3"/>
      <c r="M16" s="3"/>
      <c r="N16" s="3"/>
      <c r="O16" s="3"/>
    </row>
    <row r="17" spans="1:15">
      <c r="A17" s="3"/>
      <c r="B17" s="3"/>
      <c r="C17" s="3"/>
      <c r="D17" s="3"/>
      <c r="E17" s="10"/>
      <c r="F17" s="91"/>
      <c r="G17" s="91"/>
      <c r="H17" s="92"/>
      <c r="I17" s="92"/>
      <c r="J17" s="3"/>
      <c r="K17" s="3"/>
      <c r="L17" s="3"/>
      <c r="M17" s="3"/>
      <c r="N17" s="3"/>
      <c r="O17" s="3"/>
    </row>
    <row r="18" spans="1:15">
      <c r="A18" s="3"/>
      <c r="B18" s="3"/>
      <c r="C18" s="3"/>
      <c r="D18" s="3"/>
      <c r="E18" s="10"/>
      <c r="F18" s="91"/>
      <c r="G18" s="91"/>
      <c r="H18" s="92"/>
      <c r="I18" s="92"/>
      <c r="J18" s="3"/>
      <c r="K18" s="3"/>
      <c r="L18" s="3"/>
      <c r="M18" s="3"/>
      <c r="N18" s="3"/>
      <c r="O18" s="3"/>
    </row>
    <row r="19" spans="1:15">
      <c r="A19" s="3"/>
      <c r="B19" s="3"/>
      <c r="C19" s="3"/>
      <c r="D19" s="3"/>
      <c r="E19" s="10"/>
      <c r="F19" s="91"/>
      <c r="G19" s="91"/>
      <c r="H19" s="92"/>
      <c r="I19" s="92"/>
      <c r="J19" s="3"/>
      <c r="K19" s="3"/>
      <c r="L19" s="3"/>
      <c r="M19" s="3"/>
      <c r="N19" s="3"/>
      <c r="O19" s="3"/>
    </row>
    <row r="20" spans="1:15">
      <c r="A20" s="3"/>
      <c r="B20" s="3"/>
      <c r="C20" s="3"/>
      <c r="D20" s="3"/>
      <c r="E20" s="10"/>
      <c r="F20" s="91"/>
      <c r="G20" s="91"/>
      <c r="H20" s="92"/>
      <c r="I20" s="92"/>
      <c r="J20" s="3"/>
      <c r="K20" s="3"/>
      <c r="L20" s="3"/>
      <c r="M20" s="3"/>
      <c r="N20" s="3"/>
      <c r="O20" s="3"/>
    </row>
    <row r="21" spans="1:15">
      <c r="A21" s="3"/>
      <c r="B21" s="3"/>
      <c r="C21" s="91"/>
      <c r="D21" s="3"/>
      <c r="E21" s="10"/>
      <c r="F21" s="91"/>
      <c r="G21" s="91"/>
      <c r="H21" s="92"/>
      <c r="I21" s="92"/>
      <c r="J21" s="3"/>
      <c r="K21" s="3"/>
      <c r="L21" s="3"/>
      <c r="M21" s="3"/>
      <c r="N21" s="3"/>
      <c r="O21" s="3"/>
    </row>
    <row r="22" spans="1:15">
      <c r="A22" s="3"/>
      <c r="B22" s="3"/>
      <c r="C22" s="3"/>
      <c r="D22" s="3"/>
      <c r="E22" s="10"/>
      <c r="F22" s="91"/>
      <c r="G22" s="91"/>
      <c r="H22" s="92"/>
      <c r="I22" s="92"/>
      <c r="J22" s="3"/>
      <c r="K22" s="3"/>
      <c r="L22" s="3"/>
      <c r="M22" s="3"/>
      <c r="N22" s="3"/>
      <c r="O22" s="3"/>
    </row>
    <row r="32" spans="1:15" ht="18">
      <c r="A32" s="144" t="s">
        <v>146</v>
      </c>
    </row>
    <row r="33" spans="1:22">
      <c r="A33" s="8" t="s">
        <v>0</v>
      </c>
      <c r="B33" s="7" t="s">
        <v>20</v>
      </c>
      <c r="C33" s="8" t="s">
        <v>9</v>
      </c>
      <c r="D33" s="8" t="s">
        <v>10</v>
      </c>
      <c r="E33" s="8" t="s">
        <v>63</v>
      </c>
      <c r="F33" s="9" t="s">
        <v>13</v>
      </c>
      <c r="G33" s="9" t="s">
        <v>12</v>
      </c>
      <c r="H33" s="9" t="s">
        <v>64</v>
      </c>
      <c r="I33" s="9" t="s">
        <v>65</v>
      </c>
    </row>
    <row r="34" spans="1:22">
      <c r="A34" t="s">
        <v>2</v>
      </c>
      <c r="B34" s="6">
        <v>42050</v>
      </c>
      <c r="C34" s="1">
        <v>1</v>
      </c>
      <c r="D34" s="2" t="s">
        <v>8</v>
      </c>
      <c r="E34" s="1">
        <v>1</v>
      </c>
      <c r="F34" s="2" t="s">
        <v>29</v>
      </c>
      <c r="G34" s="2">
        <v>6</v>
      </c>
      <c r="H34" s="128">
        <f>AVERAGE(G34:G35)</f>
        <v>6</v>
      </c>
      <c r="I34" s="128">
        <f>STDEV(G34:G35)</f>
        <v>0</v>
      </c>
    </row>
    <row r="35" spans="1:22">
      <c r="A35" t="s">
        <v>2</v>
      </c>
      <c r="B35" s="6">
        <v>42050</v>
      </c>
      <c r="C35" s="1">
        <v>1</v>
      </c>
      <c r="D35" s="2" t="s">
        <v>8</v>
      </c>
      <c r="E35" s="1">
        <v>1</v>
      </c>
      <c r="F35" s="2" t="s">
        <v>29</v>
      </c>
      <c r="G35" s="2">
        <v>6</v>
      </c>
      <c r="H35" s="128"/>
      <c r="I35" s="128"/>
      <c r="K35" s="15"/>
      <c r="L35" s="16"/>
      <c r="M35" s="16"/>
      <c r="N35" s="16"/>
      <c r="O35" s="16"/>
      <c r="P35" s="16"/>
      <c r="Q35" s="16"/>
      <c r="R35" s="16"/>
      <c r="S35" s="17" t="s">
        <v>13</v>
      </c>
      <c r="T35" s="17"/>
      <c r="U35" s="18" t="s">
        <v>12</v>
      </c>
      <c r="V35" s="11"/>
    </row>
    <row r="36" spans="1:22">
      <c r="A36" t="s">
        <v>2</v>
      </c>
      <c r="B36" s="6">
        <v>42050</v>
      </c>
      <c r="C36" s="1">
        <v>1</v>
      </c>
      <c r="D36" s="65" t="s">
        <v>7</v>
      </c>
      <c r="E36" s="66">
        <v>0</v>
      </c>
      <c r="F36" s="65" t="s">
        <v>25</v>
      </c>
      <c r="G36" s="2">
        <v>7</v>
      </c>
      <c r="H36" s="128">
        <f>AVERAGE(G36:G37)</f>
        <v>7</v>
      </c>
      <c r="I36" s="128">
        <f t="shared" ref="I36" si="0">STDEV(G36:G37)</f>
        <v>0</v>
      </c>
      <c r="K36" s="19" t="s">
        <v>33</v>
      </c>
      <c r="L36" s="20"/>
      <c r="M36" s="20"/>
      <c r="N36" s="20"/>
      <c r="O36" s="20"/>
      <c r="P36" s="20"/>
      <c r="Q36" s="20"/>
      <c r="R36" s="20"/>
      <c r="S36" s="20" t="s">
        <v>25</v>
      </c>
      <c r="T36" s="20"/>
      <c r="U36" s="21" t="s">
        <v>27</v>
      </c>
    </row>
    <row r="37" spans="1:22">
      <c r="A37" t="s">
        <v>2</v>
      </c>
      <c r="B37" s="6">
        <v>42050</v>
      </c>
      <c r="C37" s="1">
        <v>1</v>
      </c>
      <c r="D37" s="65" t="s">
        <v>7</v>
      </c>
      <c r="E37" s="66">
        <v>0</v>
      </c>
      <c r="F37" s="65" t="s">
        <v>25</v>
      </c>
      <c r="G37" s="2">
        <v>7</v>
      </c>
      <c r="H37" s="128"/>
      <c r="I37" s="128"/>
      <c r="K37" s="19"/>
      <c r="L37" s="20" t="s">
        <v>36</v>
      </c>
      <c r="M37" s="20"/>
      <c r="N37" s="20"/>
      <c r="O37" s="20"/>
      <c r="P37" s="20"/>
      <c r="Q37" s="20"/>
      <c r="R37" s="20"/>
      <c r="S37" s="20" t="s">
        <v>29</v>
      </c>
      <c r="T37" s="20"/>
      <c r="U37" s="21" t="s">
        <v>30</v>
      </c>
    </row>
    <row r="38" spans="1:22">
      <c r="A38" t="s">
        <v>1</v>
      </c>
      <c r="B38" s="6">
        <v>42050</v>
      </c>
      <c r="C38" s="1">
        <v>1</v>
      </c>
      <c r="D38" s="65" t="s">
        <v>8</v>
      </c>
      <c r="E38" s="66">
        <v>298</v>
      </c>
      <c r="F38" s="65" t="s">
        <v>38</v>
      </c>
      <c r="G38" s="2">
        <f>LOG(298*10^6)</f>
        <v>8.4742162640762544</v>
      </c>
      <c r="H38" s="128">
        <f>AVERAGE(G38:G39)</f>
        <v>8.4771081320381274</v>
      </c>
      <c r="I38" s="128">
        <f t="shared" ref="I38" si="1">STDEV(G38:G39)</f>
        <v>4.0897188922730627E-3</v>
      </c>
      <c r="K38" s="19" t="s">
        <v>34</v>
      </c>
      <c r="L38" s="20"/>
      <c r="M38" s="20"/>
      <c r="N38" s="20"/>
      <c r="O38" s="20"/>
      <c r="P38" s="20"/>
      <c r="Q38" s="20"/>
      <c r="R38" s="20"/>
      <c r="S38" s="20" t="s">
        <v>25</v>
      </c>
      <c r="T38" s="20"/>
      <c r="U38" s="21" t="s">
        <v>27</v>
      </c>
    </row>
    <row r="39" spans="1:22">
      <c r="A39" t="s">
        <v>1</v>
      </c>
      <c r="B39" s="6">
        <v>42050</v>
      </c>
      <c r="C39" s="1">
        <v>1</v>
      </c>
      <c r="D39" s="65" t="s">
        <v>8</v>
      </c>
      <c r="E39" s="66">
        <v>300</v>
      </c>
      <c r="F39" s="65" t="s">
        <v>26</v>
      </c>
      <c r="G39" s="2">
        <v>8.48</v>
      </c>
      <c r="H39" s="128"/>
      <c r="I39" s="128"/>
      <c r="K39" s="19"/>
      <c r="L39" s="20" t="s">
        <v>37</v>
      </c>
      <c r="M39" s="20"/>
      <c r="N39" s="20"/>
      <c r="O39" s="20"/>
      <c r="P39" s="20"/>
      <c r="Q39" s="20"/>
      <c r="R39" s="20"/>
      <c r="S39" s="20" t="s">
        <v>29</v>
      </c>
      <c r="T39" s="20"/>
      <c r="U39" s="21" t="s">
        <v>30</v>
      </c>
    </row>
    <row r="40" spans="1:22">
      <c r="A40" t="s">
        <v>1</v>
      </c>
      <c r="B40" s="6">
        <v>42050</v>
      </c>
      <c r="C40" s="1">
        <v>1</v>
      </c>
      <c r="D40" s="65" t="s">
        <v>7</v>
      </c>
      <c r="E40" s="66">
        <v>26</v>
      </c>
      <c r="F40" s="65" t="s">
        <v>39</v>
      </c>
      <c r="G40" s="2">
        <f>LOG(26*10^7)</f>
        <v>8.4149733479708182</v>
      </c>
      <c r="H40" s="128">
        <f>AVERAGE(G40:G41)</f>
        <v>8.4531675209025465</v>
      </c>
      <c r="I40" s="128">
        <f t="shared" ref="I40" si="2">STDEV(G40:G41)</f>
        <v>5.4014717363672304E-2</v>
      </c>
      <c r="K40" s="19" t="s">
        <v>35</v>
      </c>
      <c r="L40" s="20"/>
      <c r="M40" s="20"/>
      <c r="N40" s="20"/>
      <c r="O40" s="20"/>
      <c r="P40" s="20"/>
      <c r="Q40" s="20"/>
      <c r="R40" s="20"/>
      <c r="S40" s="20" t="s">
        <v>26</v>
      </c>
      <c r="T40" s="20"/>
      <c r="U40" s="22" t="s">
        <v>28</v>
      </c>
    </row>
    <row r="41" spans="1:22">
      <c r="A41" t="s">
        <v>1</v>
      </c>
      <c r="B41" s="6">
        <v>42050</v>
      </c>
      <c r="C41" s="1">
        <v>1</v>
      </c>
      <c r="D41" s="65" t="s">
        <v>7</v>
      </c>
      <c r="E41" s="66">
        <v>31</v>
      </c>
      <c r="F41" s="65" t="s">
        <v>40</v>
      </c>
      <c r="G41" s="2">
        <f>LOG(31*10^7)</f>
        <v>8.4913616938342731</v>
      </c>
      <c r="H41" s="128"/>
      <c r="I41" s="128"/>
      <c r="K41" s="19"/>
      <c r="L41" s="20"/>
      <c r="M41" s="20"/>
      <c r="N41" s="20"/>
      <c r="O41" s="20" t="s">
        <v>32</v>
      </c>
      <c r="P41" s="20"/>
      <c r="Q41" s="20"/>
      <c r="R41" s="20"/>
      <c r="S41" s="20" t="s">
        <v>31</v>
      </c>
      <c r="T41" s="20"/>
      <c r="U41" s="23" t="s">
        <v>22</v>
      </c>
    </row>
    <row r="42" spans="1:22">
      <c r="A42" t="s">
        <v>4</v>
      </c>
      <c r="B42" s="6">
        <v>42050</v>
      </c>
      <c r="C42" s="1">
        <v>1</v>
      </c>
      <c r="D42" s="65" t="s">
        <v>8</v>
      </c>
      <c r="E42" s="66" t="s">
        <v>21</v>
      </c>
      <c r="F42" s="65" t="s">
        <v>31</v>
      </c>
      <c r="G42" s="2">
        <v>8.48</v>
      </c>
      <c r="H42" s="128">
        <f>AVERAGE(G42:G43)</f>
        <v>8.48</v>
      </c>
      <c r="I42" s="128">
        <f t="shared" ref="I42:I104" si="3">STDEV(G42:G43)</f>
        <v>0</v>
      </c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1"/>
    </row>
    <row r="43" spans="1:22">
      <c r="A43" t="s">
        <v>4</v>
      </c>
      <c r="B43" s="6">
        <v>42050</v>
      </c>
      <c r="C43" s="1">
        <v>1</v>
      </c>
      <c r="D43" s="65" t="s">
        <v>8</v>
      </c>
      <c r="E43" s="66" t="s">
        <v>21</v>
      </c>
      <c r="F43" s="65" t="s">
        <v>31</v>
      </c>
      <c r="G43" s="2">
        <v>8.48</v>
      </c>
      <c r="H43" s="128"/>
      <c r="I43" s="128"/>
      <c r="K43" s="24" t="s">
        <v>52</v>
      </c>
      <c r="L43" s="7"/>
      <c r="M43" s="7"/>
      <c r="N43" s="7"/>
      <c r="O43" s="7"/>
      <c r="P43" s="7"/>
      <c r="Q43" s="7"/>
      <c r="R43" s="7"/>
      <c r="S43" s="7"/>
      <c r="T43" s="7"/>
      <c r="U43" s="25"/>
    </row>
    <row r="44" spans="1:22">
      <c r="A44" t="s">
        <v>4</v>
      </c>
      <c r="B44" s="6">
        <v>42050</v>
      </c>
      <c r="C44" s="1">
        <v>1</v>
      </c>
      <c r="D44" s="65" t="s">
        <v>7</v>
      </c>
      <c r="E44" s="66">
        <v>70</v>
      </c>
      <c r="F44" s="65" t="s">
        <v>41</v>
      </c>
      <c r="G44" s="2">
        <f>LOG(70*10^7)</f>
        <v>8.8450980400142569</v>
      </c>
      <c r="H44" s="128">
        <f t="shared" ref="H44" si="4">AVERAGE(G44:G45)</f>
        <v>8.8685963213523689</v>
      </c>
      <c r="I44" s="128">
        <f t="shared" si="3"/>
        <v>3.3231588160816498E-2</v>
      </c>
    </row>
    <row r="45" spans="1:22">
      <c r="A45" t="s">
        <v>4</v>
      </c>
      <c r="B45" s="6">
        <v>42050</v>
      </c>
      <c r="C45" s="1">
        <v>1</v>
      </c>
      <c r="D45" s="65" t="s">
        <v>7</v>
      </c>
      <c r="E45" s="66">
        <v>78</v>
      </c>
      <c r="F45" s="65" t="s">
        <v>42</v>
      </c>
      <c r="G45" s="2">
        <f>LOG(78*10^7)</f>
        <v>8.8920946026904808</v>
      </c>
      <c r="H45" s="128"/>
      <c r="I45" s="128"/>
      <c r="K45" s="3"/>
    </row>
    <row r="46" spans="1:22">
      <c r="A46" t="s">
        <v>3</v>
      </c>
      <c r="B46" s="6">
        <v>42050</v>
      </c>
      <c r="C46" s="1">
        <v>1</v>
      </c>
      <c r="D46" s="65" t="s">
        <v>8</v>
      </c>
      <c r="E46" s="66">
        <v>0</v>
      </c>
      <c r="F46" s="65" t="s">
        <v>29</v>
      </c>
      <c r="G46" s="2">
        <v>6</v>
      </c>
      <c r="H46" s="128">
        <f t="shared" ref="H46" si="5">AVERAGE(G46:G47)</f>
        <v>6</v>
      </c>
      <c r="I46" s="128">
        <f t="shared" si="3"/>
        <v>0</v>
      </c>
    </row>
    <row r="47" spans="1:22">
      <c r="A47" t="s">
        <v>3</v>
      </c>
      <c r="B47" s="6">
        <v>42050</v>
      </c>
      <c r="C47" s="1">
        <v>1</v>
      </c>
      <c r="D47" s="65" t="s">
        <v>8</v>
      </c>
      <c r="E47" s="66">
        <v>0</v>
      </c>
      <c r="F47" s="65" t="s">
        <v>29</v>
      </c>
      <c r="G47" s="2">
        <v>6</v>
      </c>
      <c r="H47" s="128"/>
      <c r="I47" s="128"/>
    </row>
    <row r="48" spans="1:22">
      <c r="A48" t="s">
        <v>3</v>
      </c>
      <c r="B48" s="6">
        <v>42050</v>
      </c>
      <c r="C48" s="1">
        <v>1</v>
      </c>
      <c r="D48" s="65" t="s">
        <v>7</v>
      </c>
      <c r="E48" s="66">
        <v>0</v>
      </c>
      <c r="F48" s="65" t="s">
        <v>25</v>
      </c>
      <c r="G48" s="2">
        <v>7</v>
      </c>
      <c r="H48" s="128">
        <f t="shared" ref="H48" si="6">AVERAGE(G48:G49)</f>
        <v>7</v>
      </c>
      <c r="I48" s="128">
        <f t="shared" si="3"/>
        <v>0</v>
      </c>
    </row>
    <row r="49" spans="1:18">
      <c r="A49" t="s">
        <v>3</v>
      </c>
      <c r="B49" s="6">
        <v>42050</v>
      </c>
      <c r="C49" s="1">
        <v>1</v>
      </c>
      <c r="D49" s="65" t="s">
        <v>7</v>
      </c>
      <c r="E49" s="66">
        <v>0</v>
      </c>
      <c r="F49" s="65" t="s">
        <v>25</v>
      </c>
      <c r="G49" s="2">
        <v>7</v>
      </c>
      <c r="H49" s="128"/>
      <c r="I49" s="128"/>
    </row>
    <row r="50" spans="1:18">
      <c r="A50" t="s">
        <v>6</v>
      </c>
      <c r="B50" s="6">
        <v>42050</v>
      </c>
      <c r="C50" s="1">
        <v>1</v>
      </c>
      <c r="D50" s="65" t="s">
        <v>8</v>
      </c>
      <c r="E50" s="66">
        <v>0</v>
      </c>
      <c r="F50" s="65" t="s">
        <v>29</v>
      </c>
      <c r="G50" s="2">
        <v>6</v>
      </c>
      <c r="H50" s="128">
        <f t="shared" ref="H50" si="7">AVERAGE(G50:G51)</f>
        <v>6</v>
      </c>
      <c r="I50" s="128">
        <f t="shared" si="3"/>
        <v>0</v>
      </c>
    </row>
    <row r="51" spans="1:18">
      <c r="A51" t="s">
        <v>6</v>
      </c>
      <c r="B51" s="6">
        <v>42050</v>
      </c>
      <c r="C51" s="1">
        <v>1</v>
      </c>
      <c r="D51" s="65" t="s">
        <v>8</v>
      </c>
      <c r="E51" s="66">
        <v>0</v>
      </c>
      <c r="F51" s="65" t="s">
        <v>29</v>
      </c>
      <c r="G51" s="2">
        <v>6</v>
      </c>
      <c r="H51" s="128"/>
      <c r="I51" s="128"/>
    </row>
    <row r="52" spans="1:18">
      <c r="A52" t="s">
        <v>6</v>
      </c>
      <c r="B52" s="6">
        <v>42050</v>
      </c>
      <c r="C52" s="1">
        <v>1</v>
      </c>
      <c r="D52" s="65" t="s">
        <v>7</v>
      </c>
      <c r="E52" s="66">
        <v>0</v>
      </c>
      <c r="F52" s="65" t="s">
        <v>25</v>
      </c>
      <c r="G52" s="2">
        <v>7</v>
      </c>
      <c r="H52" s="128">
        <f t="shared" ref="H52" si="8">AVERAGE(G52:G53)</f>
        <v>7</v>
      </c>
      <c r="I52" s="128">
        <f t="shared" si="3"/>
        <v>0</v>
      </c>
    </row>
    <row r="53" spans="1:18">
      <c r="A53" t="s">
        <v>6</v>
      </c>
      <c r="B53" s="6">
        <v>42050</v>
      </c>
      <c r="C53" s="1">
        <v>1</v>
      </c>
      <c r="D53" s="65" t="s">
        <v>7</v>
      </c>
      <c r="E53" s="66">
        <v>0</v>
      </c>
      <c r="F53" s="65" t="s">
        <v>25</v>
      </c>
      <c r="G53" s="2">
        <v>7</v>
      </c>
      <c r="H53" s="128"/>
      <c r="I53" s="128"/>
    </row>
    <row r="54" spans="1:18">
      <c r="A54" t="s">
        <v>5</v>
      </c>
      <c r="B54" s="6">
        <v>42050</v>
      </c>
      <c r="C54" s="1">
        <v>1</v>
      </c>
      <c r="D54" s="65" t="s">
        <v>8</v>
      </c>
      <c r="E54" s="66">
        <v>0</v>
      </c>
      <c r="F54" s="65" t="s">
        <v>29</v>
      </c>
      <c r="G54" s="2">
        <v>6</v>
      </c>
      <c r="H54" s="128">
        <f t="shared" ref="H54" si="9">AVERAGE(G54:G55)</f>
        <v>6</v>
      </c>
      <c r="I54" s="128">
        <f t="shared" si="3"/>
        <v>0</v>
      </c>
    </row>
    <row r="55" spans="1:18">
      <c r="A55" t="s">
        <v>5</v>
      </c>
      <c r="B55" s="6">
        <v>42050</v>
      </c>
      <c r="C55" s="1">
        <v>1</v>
      </c>
      <c r="D55" s="65" t="s">
        <v>8</v>
      </c>
      <c r="E55" s="66">
        <v>0</v>
      </c>
      <c r="F55" s="65" t="s">
        <v>29</v>
      </c>
      <c r="G55" s="2">
        <v>6</v>
      </c>
      <c r="H55" s="128"/>
      <c r="I55" s="128"/>
    </row>
    <row r="56" spans="1:18">
      <c r="A56" t="s">
        <v>5</v>
      </c>
      <c r="B56" s="6">
        <v>42050</v>
      </c>
      <c r="C56" s="1">
        <v>1</v>
      </c>
      <c r="D56" s="65" t="s">
        <v>7</v>
      </c>
      <c r="E56" s="66">
        <v>3</v>
      </c>
      <c r="F56" s="65" t="s">
        <v>43</v>
      </c>
      <c r="G56" s="2">
        <f>LOG(3*10^7)</f>
        <v>7.4771212547196626</v>
      </c>
      <c r="H56" s="128">
        <f t="shared" ref="H56" si="10">AVERAGE(G56:G57)</f>
        <v>7.2385606273598313</v>
      </c>
      <c r="I56" s="128">
        <f t="shared" si="3"/>
        <v>0.33737567466051804</v>
      </c>
    </row>
    <row r="57" spans="1:18">
      <c r="A57" t="s">
        <v>5</v>
      </c>
      <c r="B57" s="6">
        <v>42050</v>
      </c>
      <c r="C57" s="1">
        <v>1</v>
      </c>
      <c r="D57" s="65" t="s">
        <v>7</v>
      </c>
      <c r="E57" s="66">
        <v>0</v>
      </c>
      <c r="F57" s="65" t="s">
        <v>25</v>
      </c>
      <c r="G57" s="2">
        <v>7</v>
      </c>
      <c r="H57" s="128"/>
      <c r="I57" s="128"/>
    </row>
    <row r="58" spans="1:18">
      <c r="A58" t="s">
        <v>24</v>
      </c>
      <c r="B58" s="6">
        <v>42050</v>
      </c>
      <c r="C58" s="1">
        <v>1</v>
      </c>
      <c r="D58" s="65" t="s">
        <v>8</v>
      </c>
      <c r="E58" s="66">
        <v>244</v>
      </c>
      <c r="F58" s="65" t="s">
        <v>49</v>
      </c>
      <c r="G58" s="2">
        <f>LOG(244*10^6)</f>
        <v>8.3873898263387296</v>
      </c>
      <c r="H58" s="128">
        <f t="shared" ref="H58" si="11">AVERAGE(G58:G59)</f>
        <v>8.4241438345476389</v>
      </c>
      <c r="I58" s="128">
        <f t="shared" si="3"/>
        <v>5.1978016880611579E-2</v>
      </c>
    </row>
    <row r="59" spans="1:18">
      <c r="A59" t="s">
        <v>24</v>
      </c>
      <c r="B59" s="6">
        <v>42050</v>
      </c>
      <c r="C59" s="1">
        <v>1</v>
      </c>
      <c r="D59" s="65" t="s">
        <v>8</v>
      </c>
      <c r="E59" s="66">
        <v>289</v>
      </c>
      <c r="F59" s="65" t="s">
        <v>50</v>
      </c>
      <c r="G59" s="2">
        <f>LOG(289*10^6)</f>
        <v>8.4608978427565482</v>
      </c>
      <c r="H59" s="128"/>
      <c r="I59" s="128"/>
    </row>
    <row r="60" spans="1:18">
      <c r="A60" t="s">
        <v>24</v>
      </c>
      <c r="B60" s="6">
        <v>42050</v>
      </c>
      <c r="C60" s="1">
        <v>1</v>
      </c>
      <c r="D60" s="65" t="s">
        <v>7</v>
      </c>
      <c r="E60" s="66">
        <v>35</v>
      </c>
      <c r="F60" s="65" t="s">
        <v>51</v>
      </c>
      <c r="G60" s="2">
        <f>LOG(35*10^7)</f>
        <v>8.5440680443502757</v>
      </c>
      <c r="H60" s="128">
        <f t="shared" ref="H60" si="12">AVERAGE(G60:G61)</f>
        <v>8.4795206961605469</v>
      </c>
      <c r="I60" s="128">
        <f t="shared" si="3"/>
        <v>9.1283735225132834E-2</v>
      </c>
    </row>
    <row r="61" spans="1:18">
      <c r="A61" s="20" t="s">
        <v>24</v>
      </c>
      <c r="B61" s="26">
        <v>42050</v>
      </c>
      <c r="C61" s="27">
        <v>1</v>
      </c>
      <c r="D61" s="67" t="s">
        <v>7</v>
      </c>
      <c r="E61" s="68">
        <v>26</v>
      </c>
      <c r="F61" s="67" t="s">
        <v>39</v>
      </c>
      <c r="G61" s="28">
        <f>LOG(26*10^7)</f>
        <v>8.4149733479708182</v>
      </c>
      <c r="H61" s="128"/>
      <c r="I61" s="128"/>
    </row>
    <row r="62" spans="1:18">
      <c r="A62" t="s">
        <v>23</v>
      </c>
      <c r="B62" s="6">
        <v>42050</v>
      </c>
      <c r="C62" s="1">
        <v>1</v>
      </c>
      <c r="D62" s="65" t="s">
        <v>8</v>
      </c>
      <c r="E62" s="66">
        <v>131</v>
      </c>
      <c r="F62" s="65" t="s">
        <v>45</v>
      </c>
      <c r="G62" s="2">
        <f>LOG(131*10^6)</f>
        <v>8.1172712956557636</v>
      </c>
      <c r="H62" s="128">
        <f t="shared" ref="H62" si="13">AVERAGE(G62:G63)</f>
        <v>8.131699665667</v>
      </c>
      <c r="I62" s="128">
        <f t="shared" si="3"/>
        <v>2.0404796552829053E-2</v>
      </c>
    </row>
    <row r="63" spans="1:18">
      <c r="A63" t="s">
        <v>23</v>
      </c>
      <c r="B63" s="6">
        <v>42050</v>
      </c>
      <c r="C63" s="1">
        <v>1</v>
      </c>
      <c r="D63" s="65" t="s">
        <v>8</v>
      </c>
      <c r="E63" s="66">
        <v>140</v>
      </c>
      <c r="F63" s="65" t="s">
        <v>46</v>
      </c>
      <c r="G63" s="2">
        <f>LOG(140*10^6)</f>
        <v>8.1461280356782382</v>
      </c>
      <c r="H63" s="128"/>
      <c r="I63" s="128"/>
      <c r="K63" s="40"/>
    </row>
    <row r="64" spans="1:18">
      <c r="A64" t="s">
        <v>23</v>
      </c>
      <c r="B64" s="6">
        <v>42050</v>
      </c>
      <c r="C64" s="1">
        <v>1</v>
      </c>
      <c r="D64" s="65" t="s">
        <v>7</v>
      </c>
      <c r="E64" s="69">
        <v>259</v>
      </c>
      <c r="F64" s="65" t="s">
        <v>47</v>
      </c>
      <c r="G64" s="2">
        <f>LOG(259*10^7)</f>
        <v>9.4132997640812519</v>
      </c>
      <c r="H64" s="129">
        <f t="shared" ref="H64:H126" si="14">AVERAGE(G64:G65)</f>
        <v>8.706649882040626</v>
      </c>
      <c r="I64" s="129">
        <f t="shared" si="3"/>
        <v>0.99935384703120278</v>
      </c>
      <c r="J64" s="76"/>
      <c r="K64" s="91" t="s">
        <v>44</v>
      </c>
      <c r="L64" s="76"/>
      <c r="M64" s="76"/>
      <c r="O64" s="76"/>
      <c r="P64" s="76"/>
      <c r="Q64" s="76"/>
      <c r="R64" s="76"/>
    </row>
    <row r="65" spans="1:22">
      <c r="A65" s="7" t="s">
        <v>23</v>
      </c>
      <c r="B65" s="14">
        <v>42050</v>
      </c>
      <c r="C65" s="8">
        <v>1</v>
      </c>
      <c r="D65" s="70" t="s">
        <v>7</v>
      </c>
      <c r="E65" s="71">
        <v>10</v>
      </c>
      <c r="F65" s="70" t="s">
        <v>48</v>
      </c>
      <c r="G65" s="9">
        <f>LOG(10*10^7)</f>
        <v>8</v>
      </c>
      <c r="H65" s="130"/>
      <c r="I65" s="130"/>
    </row>
    <row r="66" spans="1:22">
      <c r="A66" s="1" t="s">
        <v>14</v>
      </c>
      <c r="B66" s="5">
        <v>42058</v>
      </c>
      <c r="C66" s="1">
        <v>1</v>
      </c>
      <c r="D66" s="65" t="s">
        <v>8</v>
      </c>
      <c r="E66" s="66" t="s">
        <v>21</v>
      </c>
      <c r="F66" s="65" t="s">
        <v>31</v>
      </c>
      <c r="G66" s="2">
        <f>LOG(300*10^6)</f>
        <v>8.4771212547196626</v>
      </c>
      <c r="H66" s="129">
        <f t="shared" si="14"/>
        <v>8.4771212547196626</v>
      </c>
      <c r="I66" s="129">
        <f t="shared" si="3"/>
        <v>0</v>
      </c>
    </row>
    <row r="67" spans="1:22">
      <c r="A67" s="1" t="s">
        <v>14</v>
      </c>
      <c r="B67" s="5">
        <v>42058</v>
      </c>
      <c r="C67" s="1">
        <v>1</v>
      </c>
      <c r="D67" s="65" t="s">
        <v>8</v>
      </c>
      <c r="E67" s="66" t="s">
        <v>21</v>
      </c>
      <c r="F67" s="65" t="s">
        <v>31</v>
      </c>
      <c r="G67" s="2">
        <f>LOG(300*10^6)</f>
        <v>8.4771212547196626</v>
      </c>
      <c r="H67" s="129"/>
      <c r="I67" s="129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2">
      <c r="A68" s="1" t="s">
        <v>14</v>
      </c>
      <c r="B68" s="5">
        <v>42058</v>
      </c>
      <c r="C68" s="1">
        <v>1</v>
      </c>
      <c r="D68" s="65" t="s">
        <v>7</v>
      </c>
      <c r="E68" s="66">
        <v>36</v>
      </c>
      <c r="F68" s="65" t="s">
        <v>77</v>
      </c>
      <c r="G68" s="64">
        <f>LOG(36*10^7)</f>
        <v>8.5563025007672877</v>
      </c>
      <c r="H68" s="129">
        <f t="shared" si="14"/>
        <v>8.6142001793515028</v>
      </c>
      <c r="I68" s="129">
        <f t="shared" si="3"/>
        <v>8.1879682283715324E-2</v>
      </c>
      <c r="J68" s="20"/>
      <c r="K68" s="20"/>
      <c r="L68" s="20"/>
      <c r="M68" s="20"/>
      <c r="N68" s="20"/>
      <c r="O68" s="20"/>
      <c r="P68" s="20"/>
      <c r="Q68" s="29"/>
      <c r="R68" s="29"/>
      <c r="S68" s="29"/>
      <c r="T68" s="20"/>
      <c r="U68" s="20"/>
    </row>
    <row r="69" spans="1:22">
      <c r="A69" s="1" t="s">
        <v>14</v>
      </c>
      <c r="B69" s="5">
        <v>42058</v>
      </c>
      <c r="C69" s="1">
        <v>1</v>
      </c>
      <c r="D69" s="65" t="s">
        <v>7</v>
      </c>
      <c r="E69" s="66">
        <v>47</v>
      </c>
      <c r="F69" s="65" t="s">
        <v>78</v>
      </c>
      <c r="G69" s="64">
        <f>LOG(47*10^7)</f>
        <v>8.672097857935718</v>
      </c>
      <c r="H69" s="129"/>
      <c r="I69" s="129"/>
      <c r="J69" s="20"/>
      <c r="K69" s="41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2">
      <c r="A70" s="1" t="s">
        <v>11</v>
      </c>
      <c r="B70" s="5">
        <v>42058</v>
      </c>
      <c r="C70" s="1">
        <v>1</v>
      </c>
      <c r="D70" s="65" t="s">
        <v>8</v>
      </c>
      <c r="E70" s="66" t="s">
        <v>21</v>
      </c>
      <c r="F70" s="65" t="s">
        <v>31</v>
      </c>
      <c r="G70" s="2">
        <f>LOG(300*10^6)</f>
        <v>8.4771212547196626</v>
      </c>
      <c r="H70" s="129">
        <f t="shared" si="14"/>
        <v>8.4771212547196626</v>
      </c>
      <c r="I70" s="129">
        <f t="shared" si="3"/>
        <v>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2">
      <c r="A71" s="1" t="s">
        <v>11</v>
      </c>
      <c r="B71" s="5">
        <v>42058</v>
      </c>
      <c r="C71" s="1">
        <v>1</v>
      </c>
      <c r="D71" s="65" t="s">
        <v>8</v>
      </c>
      <c r="E71" s="66" t="s">
        <v>21</v>
      </c>
      <c r="F71" s="65" t="s">
        <v>31</v>
      </c>
      <c r="G71" s="2">
        <f>LOG(300*10^6)</f>
        <v>8.4771212547196626</v>
      </c>
      <c r="H71" s="129"/>
      <c r="I71" s="129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2">
      <c r="A72" s="1" t="s">
        <v>11</v>
      </c>
      <c r="B72" s="5">
        <v>42058</v>
      </c>
      <c r="C72" s="1">
        <v>1</v>
      </c>
      <c r="D72" s="65" t="s">
        <v>7</v>
      </c>
      <c r="E72" s="66">
        <v>58</v>
      </c>
      <c r="F72" s="65" t="s">
        <v>85</v>
      </c>
      <c r="G72" s="2">
        <f>LOG(58*10^7)</f>
        <v>8.7634279935629369</v>
      </c>
      <c r="H72" s="129">
        <f t="shared" si="14"/>
        <v>8.7671400026025417</v>
      </c>
      <c r="I72" s="129">
        <f t="shared" si="3"/>
        <v>5.2495735274593509E-3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2">
      <c r="A73" s="1" t="s">
        <v>11</v>
      </c>
      <c r="B73" s="5">
        <v>42058</v>
      </c>
      <c r="C73" s="1">
        <v>1</v>
      </c>
      <c r="D73" s="65" t="s">
        <v>7</v>
      </c>
      <c r="E73" s="66">
        <v>59</v>
      </c>
      <c r="F73" s="65" t="s">
        <v>86</v>
      </c>
      <c r="G73" s="2">
        <f>LOG(59*10^7)</f>
        <v>8.7708520116421447</v>
      </c>
      <c r="H73" s="129"/>
      <c r="I73" s="129"/>
      <c r="J73" s="20"/>
      <c r="K73" s="20"/>
      <c r="L73" s="20"/>
      <c r="M73" s="20"/>
      <c r="N73" s="20"/>
      <c r="O73" s="20"/>
      <c r="P73" s="20"/>
      <c r="Q73" s="20"/>
      <c r="R73" s="20"/>
      <c r="S73" s="28"/>
      <c r="T73" s="20"/>
      <c r="U73" s="20"/>
    </row>
    <row r="74" spans="1:22">
      <c r="A74" s="1" t="s">
        <v>16</v>
      </c>
      <c r="B74" s="5">
        <v>42058</v>
      </c>
      <c r="C74" s="1">
        <v>1</v>
      </c>
      <c r="D74" s="65" t="s">
        <v>8</v>
      </c>
      <c r="E74" s="66" t="s">
        <v>21</v>
      </c>
      <c r="F74" s="65" t="s">
        <v>31</v>
      </c>
      <c r="G74" s="2">
        <f>LOG(300*10^6)</f>
        <v>8.4771212547196626</v>
      </c>
      <c r="H74" s="129">
        <f t="shared" si="14"/>
        <v>8.4771212547196626</v>
      </c>
      <c r="I74" s="129">
        <f t="shared" si="3"/>
        <v>0</v>
      </c>
      <c r="J74" s="20"/>
      <c r="K74" s="20"/>
      <c r="L74" s="20"/>
      <c r="M74" s="20"/>
      <c r="N74" s="20"/>
      <c r="O74" s="20"/>
      <c r="P74" s="20"/>
      <c r="Q74" s="20"/>
      <c r="R74" s="20"/>
      <c r="S74" s="41"/>
      <c r="T74" s="20"/>
      <c r="U74" s="20"/>
    </row>
    <row r="75" spans="1:22">
      <c r="A75" s="1" t="s">
        <v>16</v>
      </c>
      <c r="B75" s="5">
        <v>42058</v>
      </c>
      <c r="C75" s="1">
        <v>1</v>
      </c>
      <c r="D75" s="65" t="s">
        <v>8</v>
      </c>
      <c r="E75" s="66" t="s">
        <v>21</v>
      </c>
      <c r="F75" s="65" t="s">
        <v>31</v>
      </c>
      <c r="G75" s="2">
        <f>LOG(300*10^6)</f>
        <v>8.4771212547196626</v>
      </c>
      <c r="H75" s="129"/>
      <c r="I75" s="129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2">
      <c r="A76" s="1" t="s">
        <v>16</v>
      </c>
      <c r="B76" s="5">
        <v>42058</v>
      </c>
      <c r="C76" s="1">
        <v>1</v>
      </c>
      <c r="D76" s="65" t="s">
        <v>7</v>
      </c>
      <c r="E76" s="66">
        <v>52</v>
      </c>
      <c r="F76" s="65" t="s">
        <v>87</v>
      </c>
      <c r="G76" s="2">
        <f>LOG(52*10^7)</f>
        <v>8.7160033436347994</v>
      </c>
      <c r="H76" s="129">
        <f t="shared" si="14"/>
        <v>8.7434276776384721</v>
      </c>
      <c r="I76" s="129">
        <f t="shared" si="3"/>
        <v>3.878386508704345E-2</v>
      </c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2">
      <c r="A77" s="1" t="s">
        <v>16</v>
      </c>
      <c r="B77" s="5">
        <v>42058</v>
      </c>
      <c r="C77" s="1">
        <v>1</v>
      </c>
      <c r="D77" s="65" t="s">
        <v>7</v>
      </c>
      <c r="E77" s="66">
        <v>59</v>
      </c>
      <c r="F77" s="65" t="s">
        <v>86</v>
      </c>
      <c r="G77" s="2">
        <f>LOG(E77*10^7)</f>
        <v>8.7708520116421447</v>
      </c>
      <c r="H77" s="129"/>
      <c r="I77" s="129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2">
      <c r="A78" s="1" t="s">
        <v>17</v>
      </c>
      <c r="B78" s="5">
        <v>42058</v>
      </c>
      <c r="C78" s="1">
        <v>1</v>
      </c>
      <c r="D78" s="65" t="s">
        <v>8</v>
      </c>
      <c r="E78" s="66" t="s">
        <v>21</v>
      </c>
      <c r="F78" s="65" t="s">
        <v>31</v>
      </c>
      <c r="G78" s="2">
        <f t="shared" ref="G78:G83" si="15">LOG(300*10^6)</f>
        <v>8.4771212547196626</v>
      </c>
      <c r="H78" s="129">
        <f t="shared" si="14"/>
        <v>8.4771212547196626</v>
      </c>
      <c r="I78" s="129">
        <f t="shared" si="3"/>
        <v>0</v>
      </c>
      <c r="J78" s="20"/>
      <c r="K78" s="51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2">
      <c r="A79" s="1" t="s">
        <v>17</v>
      </c>
      <c r="B79" s="5">
        <v>42058</v>
      </c>
      <c r="C79" s="1">
        <v>1</v>
      </c>
      <c r="D79" s="65" t="s">
        <v>8</v>
      </c>
      <c r="E79" s="73" t="s">
        <v>21</v>
      </c>
      <c r="F79" s="111" t="s">
        <v>31</v>
      </c>
      <c r="G79" s="112">
        <f t="shared" si="15"/>
        <v>8.4771212547196626</v>
      </c>
      <c r="H79" s="129"/>
      <c r="I79" s="129"/>
      <c r="J79" s="20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>
      <c r="A80" s="1" t="s">
        <v>17</v>
      </c>
      <c r="B80" s="5">
        <v>42058</v>
      </c>
      <c r="C80" s="1">
        <v>1</v>
      </c>
      <c r="D80" s="65" t="s">
        <v>7</v>
      </c>
      <c r="E80" s="73" t="s">
        <v>21</v>
      </c>
      <c r="F80" s="111" t="s">
        <v>31</v>
      </c>
      <c r="G80" s="112">
        <f>LOG(300*10^7)</f>
        <v>9.4771212547196626</v>
      </c>
      <c r="H80" s="129">
        <f t="shared" si="14"/>
        <v>9.4771212547196626</v>
      </c>
      <c r="I80" s="129">
        <f t="shared" si="3"/>
        <v>0</v>
      </c>
      <c r="J80" s="20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1">
      <c r="A81" s="1" t="s">
        <v>17</v>
      </c>
      <c r="B81" s="5">
        <v>42058</v>
      </c>
      <c r="C81" s="1">
        <v>1</v>
      </c>
      <c r="D81" s="65" t="s">
        <v>7</v>
      </c>
      <c r="E81" s="73" t="s">
        <v>21</v>
      </c>
      <c r="F81" s="111" t="s">
        <v>31</v>
      </c>
      <c r="G81" s="112">
        <f>LOG(300*10^7)</f>
        <v>9.4771212547196626</v>
      </c>
      <c r="H81" s="129"/>
      <c r="I81" s="129"/>
      <c r="J81" s="2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>
      <c r="A82" s="1" t="s">
        <v>18</v>
      </c>
      <c r="B82" s="5">
        <v>42058</v>
      </c>
      <c r="C82" s="1">
        <v>1</v>
      </c>
      <c r="D82" s="65" t="s">
        <v>8</v>
      </c>
      <c r="E82" s="73" t="s">
        <v>21</v>
      </c>
      <c r="F82" s="111" t="s">
        <v>31</v>
      </c>
      <c r="G82" s="112">
        <f t="shared" si="15"/>
        <v>8.4771212547196626</v>
      </c>
      <c r="H82" s="129">
        <f t="shared" si="14"/>
        <v>8.4771212547196626</v>
      </c>
      <c r="I82" s="129">
        <f t="shared" si="3"/>
        <v>0</v>
      </c>
      <c r="J82" s="20"/>
      <c r="K82" s="52"/>
      <c r="L82" s="131"/>
      <c r="M82" s="131"/>
      <c r="N82" s="131"/>
      <c r="O82" s="131"/>
      <c r="P82" s="131"/>
      <c r="Q82" s="131"/>
      <c r="R82" s="52"/>
      <c r="S82" s="52"/>
      <c r="T82" s="52"/>
      <c r="U82" s="52"/>
    </row>
    <row r="83" spans="1:21">
      <c r="A83" s="1" t="s">
        <v>18</v>
      </c>
      <c r="B83" s="5">
        <v>42058</v>
      </c>
      <c r="C83" s="1">
        <v>1</v>
      </c>
      <c r="D83" s="65" t="s">
        <v>8</v>
      </c>
      <c r="E83" s="73" t="s">
        <v>21</v>
      </c>
      <c r="F83" s="111" t="s">
        <v>31</v>
      </c>
      <c r="G83" s="112">
        <f t="shared" si="15"/>
        <v>8.4771212547196626</v>
      </c>
      <c r="H83" s="129"/>
      <c r="I83" s="129"/>
      <c r="J83" s="20"/>
      <c r="K83" s="84"/>
      <c r="L83" s="85"/>
      <c r="M83" s="86"/>
      <c r="N83" s="87"/>
      <c r="O83" s="86"/>
      <c r="P83" s="86"/>
      <c r="Q83" s="87"/>
      <c r="R83" s="52"/>
      <c r="S83" s="52"/>
      <c r="T83" s="52"/>
      <c r="U83" s="52"/>
    </row>
    <row r="84" spans="1:21">
      <c r="A84" s="1" t="s">
        <v>18</v>
      </c>
      <c r="B84" s="5">
        <v>42058</v>
      </c>
      <c r="C84" s="1">
        <v>1</v>
      </c>
      <c r="D84" s="65" t="s">
        <v>7</v>
      </c>
      <c r="E84" s="73">
        <v>147</v>
      </c>
      <c r="F84" s="111" t="s">
        <v>88</v>
      </c>
      <c r="G84" s="112">
        <f>LOG(E84*10^7)</f>
        <v>9.1673173347481764</v>
      </c>
      <c r="H84" s="129">
        <f t="shared" si="14"/>
        <v>9.1963133082370199</v>
      </c>
      <c r="I84" s="129">
        <f t="shared" si="3"/>
        <v>4.100649896213307E-2</v>
      </c>
      <c r="J84" s="20"/>
      <c r="K84" s="88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>
      <c r="A85" s="1" t="s">
        <v>18</v>
      </c>
      <c r="B85" s="5">
        <v>42058</v>
      </c>
      <c r="C85" s="1">
        <v>1</v>
      </c>
      <c r="D85" s="65" t="s">
        <v>7</v>
      </c>
      <c r="E85" s="73">
        <v>168</v>
      </c>
      <c r="F85" s="65" t="s">
        <v>89</v>
      </c>
      <c r="G85" s="2">
        <f>LOG(E85*10^7)</f>
        <v>9.2253092817258633</v>
      </c>
      <c r="H85" s="129"/>
      <c r="I85" s="129"/>
      <c r="J85" s="20"/>
      <c r="K85" s="88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>
      <c r="A86" s="1" t="s">
        <v>19</v>
      </c>
      <c r="B86" s="5">
        <v>42058</v>
      </c>
      <c r="C86" s="1">
        <v>1</v>
      </c>
      <c r="D86" s="65" t="s">
        <v>8</v>
      </c>
      <c r="E86" s="73" t="s">
        <v>21</v>
      </c>
      <c r="F86" s="65" t="s">
        <v>31</v>
      </c>
      <c r="G86" s="2">
        <f>LOG(300*10^6)</f>
        <v>8.4771212547196626</v>
      </c>
      <c r="H86" s="129">
        <f t="shared" si="14"/>
        <v>8.4771212547196626</v>
      </c>
      <c r="I86" s="129">
        <f t="shared" si="3"/>
        <v>0</v>
      </c>
      <c r="J86" s="20"/>
      <c r="K86" s="88"/>
      <c r="L86" s="53"/>
      <c r="M86" s="53"/>
      <c r="N86" s="53"/>
      <c r="O86" s="53"/>
      <c r="P86" s="53"/>
      <c r="Q86" s="53"/>
      <c r="R86" s="52"/>
      <c r="S86" s="52"/>
      <c r="T86" s="52"/>
      <c r="U86" s="52"/>
    </row>
    <row r="87" spans="1:21">
      <c r="A87" s="1" t="s">
        <v>19</v>
      </c>
      <c r="B87" s="5">
        <v>42058</v>
      </c>
      <c r="C87" s="1">
        <v>1</v>
      </c>
      <c r="D87" s="65" t="s">
        <v>8</v>
      </c>
      <c r="E87" s="66" t="s">
        <v>21</v>
      </c>
      <c r="F87" s="65" t="s">
        <v>31</v>
      </c>
      <c r="G87" s="2">
        <f>LOG(300*10^6)</f>
        <v>8.4771212547196626</v>
      </c>
      <c r="H87" s="129"/>
      <c r="I87" s="129"/>
      <c r="J87" s="20"/>
      <c r="K87" s="88"/>
      <c r="L87" s="52"/>
      <c r="M87" s="52"/>
      <c r="N87" s="52"/>
      <c r="O87" s="52"/>
      <c r="P87" s="53"/>
      <c r="Q87" s="53"/>
      <c r="R87" s="52"/>
      <c r="S87" s="52"/>
      <c r="T87" s="52"/>
      <c r="U87" s="52"/>
    </row>
    <row r="88" spans="1:21">
      <c r="A88" s="1" t="s">
        <v>19</v>
      </c>
      <c r="B88" s="5">
        <v>42058</v>
      </c>
      <c r="C88" s="1">
        <v>1</v>
      </c>
      <c r="D88" s="65" t="s">
        <v>7</v>
      </c>
      <c r="E88" s="66">
        <v>54</v>
      </c>
      <c r="F88" s="65" t="s">
        <v>90</v>
      </c>
      <c r="G88" s="2">
        <f>LOG(E88*10^7)</f>
        <v>8.7323937598229691</v>
      </c>
      <c r="H88" s="129">
        <f t="shared" si="14"/>
        <v>8.7022458088793435</v>
      </c>
      <c r="I88" s="129">
        <f t="shared" si="3"/>
        <v>4.2635641102233994E-2</v>
      </c>
      <c r="J88" s="20"/>
      <c r="K88" s="88"/>
      <c r="L88" s="53"/>
      <c r="M88" s="53"/>
      <c r="N88" s="53"/>
      <c r="O88" s="53"/>
      <c r="P88" s="53"/>
      <c r="Q88" s="53"/>
      <c r="R88" s="52"/>
      <c r="S88" s="52"/>
      <c r="T88" s="52"/>
      <c r="U88" s="52"/>
    </row>
    <row r="89" spans="1:21">
      <c r="A89" s="1" t="s">
        <v>19</v>
      </c>
      <c r="B89" s="5">
        <v>42058</v>
      </c>
      <c r="C89" s="1">
        <v>1</v>
      </c>
      <c r="D89" s="65" t="s">
        <v>7</v>
      </c>
      <c r="E89" s="66">
        <v>47</v>
      </c>
      <c r="F89" s="65" t="s">
        <v>78</v>
      </c>
      <c r="G89" s="2">
        <f>LOG(E89*10^7)</f>
        <v>8.672097857935718</v>
      </c>
      <c r="H89" s="129"/>
      <c r="I89" s="129"/>
      <c r="J89" s="20"/>
      <c r="K89" s="89"/>
      <c r="L89" s="89"/>
      <c r="M89" s="89"/>
      <c r="N89" s="89"/>
      <c r="O89" s="89"/>
      <c r="P89" s="89"/>
      <c r="Q89" s="89"/>
      <c r="R89" s="52"/>
      <c r="S89" s="52"/>
      <c r="T89" s="52"/>
      <c r="U89" s="52"/>
    </row>
    <row r="90" spans="1:21">
      <c r="A90" t="s">
        <v>24</v>
      </c>
      <c r="B90" s="6">
        <v>42058</v>
      </c>
      <c r="C90" s="1">
        <v>1</v>
      </c>
      <c r="D90" s="65" t="s">
        <v>8</v>
      </c>
      <c r="E90" s="66">
        <v>69</v>
      </c>
      <c r="F90" s="65" t="s">
        <v>91</v>
      </c>
      <c r="G90" s="2">
        <f>LOG(E90*10^6)</f>
        <v>7.8388490907372557</v>
      </c>
      <c r="H90" s="129">
        <f t="shared" si="14"/>
        <v>7.7732096334175962</v>
      </c>
      <c r="I90" s="129">
        <f t="shared" si="3"/>
        <v>9.2828210768299224E-2</v>
      </c>
      <c r="J90" s="20"/>
      <c r="K90" s="90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>
      <c r="A91" t="s">
        <v>24</v>
      </c>
      <c r="B91" s="6">
        <v>42058</v>
      </c>
      <c r="C91" s="1">
        <v>1</v>
      </c>
      <c r="D91" s="65" t="s">
        <v>8</v>
      </c>
      <c r="E91" s="66">
        <v>51</v>
      </c>
      <c r="F91" s="65" t="s">
        <v>92</v>
      </c>
      <c r="G91" s="2">
        <f>LOG(E91*10^6)</f>
        <v>7.7075701760979367</v>
      </c>
      <c r="H91" s="129"/>
      <c r="I91" s="129"/>
      <c r="J91" s="20"/>
      <c r="K91" s="90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>
      <c r="A92" t="s">
        <v>24</v>
      </c>
      <c r="B92" s="6">
        <v>42058</v>
      </c>
      <c r="C92" s="1">
        <v>1</v>
      </c>
      <c r="D92" s="65" t="s">
        <v>7</v>
      </c>
      <c r="E92" s="66">
        <v>6</v>
      </c>
      <c r="F92" s="65" t="s">
        <v>93</v>
      </c>
      <c r="G92" s="2">
        <f>LOG(E92*10^7)</f>
        <v>7.7781512503836439</v>
      </c>
      <c r="H92" s="129">
        <f t="shared" si="14"/>
        <v>7.8406206186877938</v>
      </c>
      <c r="I92" s="129">
        <f t="shared" si="3"/>
        <v>8.8345027888608818E-2</v>
      </c>
      <c r="J92" s="20"/>
      <c r="K92" s="90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>
      <c r="A93" s="20" t="s">
        <v>24</v>
      </c>
      <c r="B93" s="6">
        <v>42058</v>
      </c>
      <c r="C93" s="27">
        <v>1</v>
      </c>
      <c r="D93" s="67" t="s">
        <v>7</v>
      </c>
      <c r="E93" s="68">
        <v>8</v>
      </c>
      <c r="F93" s="65" t="s">
        <v>94</v>
      </c>
      <c r="G93" s="2">
        <f>LOG(E93*10^7)</f>
        <v>7.9030899869919438</v>
      </c>
      <c r="H93" s="129"/>
      <c r="I93" s="129"/>
      <c r="J93" s="2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>
      <c r="A94" t="s">
        <v>23</v>
      </c>
      <c r="B94" s="6">
        <v>42058</v>
      </c>
      <c r="C94" s="1">
        <v>1</v>
      </c>
      <c r="D94" s="65" t="s">
        <v>8</v>
      </c>
      <c r="E94" s="66">
        <v>37</v>
      </c>
      <c r="F94" s="65" t="s">
        <v>95</v>
      </c>
      <c r="G94" s="2">
        <f>LOG(E94*10^6)</f>
        <v>7.568201724066995</v>
      </c>
      <c r="H94" s="129">
        <f t="shared" si="14"/>
        <v>7.5498403205546252</v>
      </c>
      <c r="I94" s="129">
        <f t="shared" si="3"/>
        <v>2.5966945871398372E-2</v>
      </c>
      <c r="J94" s="2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>
      <c r="A95" t="s">
        <v>23</v>
      </c>
      <c r="B95" s="6">
        <v>42058</v>
      </c>
      <c r="C95" s="1">
        <v>1</v>
      </c>
      <c r="D95" s="65" t="s">
        <v>8</v>
      </c>
      <c r="E95" s="66">
        <v>34</v>
      </c>
      <c r="F95" s="65" t="s">
        <v>96</v>
      </c>
      <c r="G95" s="2">
        <f>LOG(E95*10^6)</f>
        <v>7.5314789170422554</v>
      </c>
      <c r="H95" s="129"/>
      <c r="I95" s="129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>
      <c r="A96" t="s">
        <v>23</v>
      </c>
      <c r="B96" s="6">
        <v>42058</v>
      </c>
      <c r="C96" s="1">
        <v>1</v>
      </c>
      <c r="D96" s="65" t="s">
        <v>7</v>
      </c>
      <c r="E96" s="66">
        <v>3</v>
      </c>
      <c r="F96" s="65" t="s">
        <v>43</v>
      </c>
      <c r="G96" s="2">
        <f t="shared" ref="G96:G97" si="16">LOG(E96*10^7)</f>
        <v>7.4771212547196626</v>
      </c>
      <c r="H96" s="129">
        <f t="shared" si="14"/>
        <v>7.5880456295278407</v>
      </c>
      <c r="I96" s="129">
        <f t="shared" si="3"/>
        <v>0.15687075525144975</v>
      </c>
    </row>
    <row r="97" spans="1:13">
      <c r="A97" s="7" t="s">
        <v>23</v>
      </c>
      <c r="B97" s="14">
        <v>42058</v>
      </c>
      <c r="C97" s="8">
        <v>1</v>
      </c>
      <c r="D97" s="70" t="s">
        <v>7</v>
      </c>
      <c r="E97" s="72">
        <v>5</v>
      </c>
      <c r="F97" s="70" t="s">
        <v>97</v>
      </c>
      <c r="G97" s="9">
        <f t="shared" si="16"/>
        <v>7.6989700043360187</v>
      </c>
      <c r="H97" s="130"/>
      <c r="I97" s="130"/>
    </row>
    <row r="98" spans="1:13">
      <c r="A98" t="s">
        <v>2</v>
      </c>
      <c r="B98" s="6">
        <v>42085</v>
      </c>
      <c r="C98" s="1">
        <v>2</v>
      </c>
      <c r="D98" s="65" t="s">
        <v>8</v>
      </c>
      <c r="E98" s="66" t="s">
        <v>21</v>
      </c>
      <c r="F98" s="65" t="s">
        <v>31</v>
      </c>
      <c r="G98" s="2">
        <f>LOG(300*10^6)</f>
        <v>8.4771212547196626</v>
      </c>
      <c r="H98" s="129">
        <f t="shared" si="14"/>
        <v>8.4771212547196626</v>
      </c>
      <c r="I98" s="129">
        <f t="shared" si="3"/>
        <v>0</v>
      </c>
    </row>
    <row r="99" spans="1:13">
      <c r="A99" t="s">
        <v>2</v>
      </c>
      <c r="B99" s="6">
        <v>42085</v>
      </c>
      <c r="C99" s="1">
        <v>2</v>
      </c>
      <c r="D99" s="65" t="s">
        <v>8</v>
      </c>
      <c r="E99" s="66" t="s">
        <v>21</v>
      </c>
      <c r="F99" s="65" t="s">
        <v>31</v>
      </c>
      <c r="G99" s="2">
        <f>LOG(300*10^6)</f>
        <v>8.4771212547196626</v>
      </c>
      <c r="H99" s="129"/>
      <c r="I99" s="129"/>
    </row>
    <row r="100" spans="1:13">
      <c r="A100" t="s">
        <v>2</v>
      </c>
      <c r="B100" s="6">
        <v>42085</v>
      </c>
      <c r="C100" s="1">
        <v>2</v>
      </c>
      <c r="D100" s="65" t="s">
        <v>7</v>
      </c>
      <c r="E100" s="66">
        <v>87</v>
      </c>
      <c r="F100" s="65" t="s">
        <v>98</v>
      </c>
      <c r="G100" s="2">
        <f>LOG(E100*10^7)</f>
        <v>8.9395192526186182</v>
      </c>
      <c r="H100" s="129">
        <f t="shared" si="14"/>
        <v>8.9586214289537338</v>
      </c>
      <c r="I100" s="129">
        <f t="shared" si="3"/>
        <v>2.7014556843961569E-2</v>
      </c>
      <c r="J100" s="20"/>
    </row>
    <row r="101" spans="1:13">
      <c r="A101" t="s">
        <v>2</v>
      </c>
      <c r="B101" s="6">
        <v>42085</v>
      </c>
      <c r="C101" s="1">
        <v>2</v>
      </c>
      <c r="D101" s="67" t="s">
        <v>7</v>
      </c>
      <c r="E101" s="66">
        <v>95</v>
      </c>
      <c r="F101" s="65" t="s">
        <v>99</v>
      </c>
      <c r="G101" s="2">
        <f>LOG(E101*10^7)</f>
        <v>8.9777236052888476</v>
      </c>
      <c r="H101" s="129"/>
      <c r="I101" s="129"/>
      <c r="J101" s="20"/>
    </row>
    <row r="102" spans="1:13">
      <c r="A102" t="s">
        <v>1</v>
      </c>
      <c r="B102" s="6">
        <v>42085</v>
      </c>
      <c r="C102" s="1">
        <v>2</v>
      </c>
      <c r="D102" s="65" t="s">
        <v>8</v>
      </c>
      <c r="E102" s="66" t="s">
        <v>21</v>
      </c>
      <c r="F102" s="65" t="s">
        <v>31</v>
      </c>
      <c r="G102" s="2">
        <f>LOG(300*10^6)</f>
        <v>8.4771212547196626</v>
      </c>
      <c r="H102" s="129">
        <f t="shared" si="14"/>
        <v>8.4771212547196626</v>
      </c>
      <c r="I102" s="129">
        <f t="shared" si="3"/>
        <v>0</v>
      </c>
      <c r="J102" s="20"/>
    </row>
    <row r="103" spans="1:13">
      <c r="A103" t="s">
        <v>1</v>
      </c>
      <c r="B103" s="6">
        <v>42085</v>
      </c>
      <c r="C103" s="1">
        <v>2</v>
      </c>
      <c r="D103" s="65" t="s">
        <v>8</v>
      </c>
      <c r="E103" s="66" t="s">
        <v>21</v>
      </c>
      <c r="F103" s="65" t="s">
        <v>31</v>
      </c>
      <c r="G103" s="2">
        <f>LOG(300*10^6)</f>
        <v>8.4771212547196626</v>
      </c>
      <c r="H103" s="129"/>
      <c r="I103" s="129"/>
      <c r="J103" s="20"/>
    </row>
    <row r="104" spans="1:13">
      <c r="A104" t="s">
        <v>1</v>
      </c>
      <c r="B104" s="6">
        <v>42085</v>
      </c>
      <c r="C104" s="1">
        <v>2</v>
      </c>
      <c r="D104" s="65" t="s">
        <v>7</v>
      </c>
      <c r="E104" s="66">
        <v>46</v>
      </c>
      <c r="F104" s="65" t="s">
        <v>100</v>
      </c>
      <c r="G104" s="2">
        <f>LOG(E104*10^7)</f>
        <v>8.6627578316815743</v>
      </c>
      <c r="H104" s="129">
        <f t="shared" si="14"/>
        <v>8.5770597627579228</v>
      </c>
      <c r="I104" s="129">
        <f t="shared" si="3"/>
        <v>0.12119537134107654</v>
      </c>
      <c r="J104" s="20"/>
    </row>
    <row r="105" spans="1:13">
      <c r="A105" t="s">
        <v>1</v>
      </c>
      <c r="B105" s="6">
        <v>42085</v>
      </c>
      <c r="C105" s="1">
        <v>2</v>
      </c>
      <c r="D105" s="67" t="s">
        <v>7</v>
      </c>
      <c r="E105" s="66">
        <v>31</v>
      </c>
      <c r="F105" s="65" t="s">
        <v>40</v>
      </c>
      <c r="G105" s="2">
        <f>LOG(E105*10^7)</f>
        <v>8.4913616938342731</v>
      </c>
      <c r="H105" s="129"/>
      <c r="I105" s="129"/>
      <c r="J105" s="20"/>
    </row>
    <row r="106" spans="1:13">
      <c r="A106" t="s">
        <v>4</v>
      </c>
      <c r="B106" s="6">
        <v>42085</v>
      </c>
      <c r="C106" s="1">
        <v>2</v>
      </c>
      <c r="D106" s="65" t="s">
        <v>8</v>
      </c>
      <c r="E106" s="66">
        <v>135</v>
      </c>
      <c r="F106" s="65" t="s">
        <v>101</v>
      </c>
      <c r="G106" s="2">
        <f>LOG(E106*10^6)</f>
        <v>8.1303337684950066</v>
      </c>
      <c r="H106" s="129">
        <f t="shared" si="14"/>
        <v>8.1083467995848775</v>
      </c>
      <c r="I106" s="129">
        <f t="shared" ref="I106:I160" si="17">STDEV(G106:G107)</f>
        <v>3.1094269628180134E-2</v>
      </c>
      <c r="J106" s="20"/>
    </row>
    <row r="107" spans="1:13">
      <c r="A107" t="s">
        <v>4</v>
      </c>
      <c r="B107" s="6">
        <v>42085</v>
      </c>
      <c r="C107" s="1">
        <v>2</v>
      </c>
      <c r="D107" s="65" t="s">
        <v>8</v>
      </c>
      <c r="E107" s="66">
        <v>122</v>
      </c>
      <c r="F107" s="65" t="s">
        <v>102</v>
      </c>
      <c r="G107" s="2">
        <f>LOG(E107*10^6)</f>
        <v>8.0863598306747484</v>
      </c>
      <c r="H107" s="129"/>
      <c r="I107" s="129"/>
      <c r="J107" s="20"/>
    </row>
    <row r="108" spans="1:13">
      <c r="A108" t="s">
        <v>4</v>
      </c>
      <c r="B108" s="6">
        <v>42085</v>
      </c>
      <c r="C108" s="1">
        <v>2</v>
      </c>
      <c r="D108" s="65" t="s">
        <v>7</v>
      </c>
      <c r="E108" s="66">
        <v>21</v>
      </c>
      <c r="F108" s="65" t="s">
        <v>103</v>
      </c>
      <c r="G108" s="2">
        <f>LOG(E108*10^7)</f>
        <v>8.3222192947339195</v>
      </c>
      <c r="H108" s="129">
        <f t="shared" si="14"/>
        <v>8.3116246451989504</v>
      </c>
      <c r="I108" s="129">
        <f t="shared" si="17"/>
        <v>1.4983097060943158E-2</v>
      </c>
      <c r="J108" s="20"/>
    </row>
    <row r="109" spans="1:13">
      <c r="A109" t="s">
        <v>4</v>
      </c>
      <c r="B109" s="6">
        <v>42085</v>
      </c>
      <c r="C109" s="1">
        <v>2</v>
      </c>
      <c r="D109" s="67" t="s">
        <v>7</v>
      </c>
      <c r="E109" s="66">
        <v>20</v>
      </c>
      <c r="F109" s="65" t="s">
        <v>104</v>
      </c>
      <c r="G109" s="2">
        <f>LOG(E109*10^7)</f>
        <v>8.3010299956639813</v>
      </c>
      <c r="H109" s="129"/>
      <c r="I109" s="129"/>
      <c r="J109" s="20"/>
    </row>
    <row r="110" spans="1:13">
      <c r="A110" t="s">
        <v>3</v>
      </c>
      <c r="B110" s="6">
        <v>42085</v>
      </c>
      <c r="C110" s="1">
        <v>2</v>
      </c>
      <c r="D110" s="65" t="s">
        <v>8</v>
      </c>
      <c r="E110" s="66" t="s">
        <v>21</v>
      </c>
      <c r="F110" s="65" t="s">
        <v>31</v>
      </c>
      <c r="G110" s="2">
        <f>LOG(300*10^6)</f>
        <v>8.4771212547196626</v>
      </c>
      <c r="H110" s="129">
        <f t="shared" si="14"/>
        <v>8.4771212547196626</v>
      </c>
      <c r="I110" s="129">
        <f t="shared" si="17"/>
        <v>0</v>
      </c>
      <c r="J110" s="20"/>
      <c r="M110" s="20"/>
    </row>
    <row r="111" spans="1:13">
      <c r="A111" t="s">
        <v>3</v>
      </c>
      <c r="B111" s="6">
        <v>42085</v>
      </c>
      <c r="C111" s="1">
        <v>2</v>
      </c>
      <c r="D111" s="65" t="s">
        <v>8</v>
      </c>
      <c r="E111" s="66" t="s">
        <v>21</v>
      </c>
      <c r="F111" s="65" t="s">
        <v>31</v>
      </c>
      <c r="G111" s="2">
        <f>LOG(300*10^6)</f>
        <v>8.4771212547196626</v>
      </c>
      <c r="H111" s="129"/>
      <c r="I111" s="129"/>
      <c r="J111" s="20"/>
    </row>
    <row r="112" spans="1:13">
      <c r="A112" t="s">
        <v>3</v>
      </c>
      <c r="B112" s="6">
        <v>42085</v>
      </c>
      <c r="C112" s="1">
        <v>2</v>
      </c>
      <c r="D112" s="65" t="s">
        <v>7</v>
      </c>
      <c r="E112" s="66">
        <v>33</v>
      </c>
      <c r="F112" s="65" t="s">
        <v>105</v>
      </c>
      <c r="G112" s="2">
        <f>LOG(E112*10^7)</f>
        <v>8.518513939877888</v>
      </c>
      <c r="H112" s="129">
        <f t="shared" si="14"/>
        <v>8.5249964284600708</v>
      </c>
      <c r="I112" s="129">
        <f t="shared" si="17"/>
        <v>9.1676232708529232E-3</v>
      </c>
      <c r="J112" s="20"/>
    </row>
    <row r="113" spans="1:10">
      <c r="A113" t="s">
        <v>3</v>
      </c>
      <c r="B113" s="6">
        <v>42085</v>
      </c>
      <c r="C113" s="1">
        <v>2</v>
      </c>
      <c r="D113" s="67" t="s">
        <v>7</v>
      </c>
      <c r="E113" s="66">
        <v>34</v>
      </c>
      <c r="F113" s="65" t="s">
        <v>106</v>
      </c>
      <c r="G113" s="2">
        <f>LOG(E113*10^7)</f>
        <v>8.5314789170422554</v>
      </c>
      <c r="H113" s="129"/>
      <c r="I113" s="129"/>
      <c r="J113" s="20"/>
    </row>
    <row r="114" spans="1:10">
      <c r="A114" t="s">
        <v>6</v>
      </c>
      <c r="B114" s="6">
        <v>42085</v>
      </c>
      <c r="C114" s="1">
        <v>2</v>
      </c>
      <c r="D114" s="65" t="s">
        <v>8</v>
      </c>
      <c r="E114" s="73" t="s">
        <v>21</v>
      </c>
      <c r="F114" s="65" t="s">
        <v>31</v>
      </c>
      <c r="G114" s="2">
        <f>LOG(300*10^6)</f>
        <v>8.4771212547196626</v>
      </c>
      <c r="H114" s="129">
        <f t="shared" si="14"/>
        <v>8.4771212547196626</v>
      </c>
      <c r="I114" s="129">
        <f t="shared" si="17"/>
        <v>0</v>
      </c>
      <c r="J114" s="20"/>
    </row>
    <row r="115" spans="1:10">
      <c r="A115" t="s">
        <v>6</v>
      </c>
      <c r="B115" s="6">
        <v>42085</v>
      </c>
      <c r="C115" s="1">
        <v>2</v>
      </c>
      <c r="D115" s="65" t="s">
        <v>8</v>
      </c>
      <c r="E115" s="73" t="s">
        <v>21</v>
      </c>
      <c r="F115" s="65" t="s">
        <v>31</v>
      </c>
      <c r="G115" s="2">
        <f>LOG(300*10^6)</f>
        <v>8.4771212547196626</v>
      </c>
      <c r="H115" s="129"/>
      <c r="I115" s="129"/>
      <c r="J115" s="20"/>
    </row>
    <row r="116" spans="1:10">
      <c r="A116" t="s">
        <v>6</v>
      </c>
      <c r="B116" s="6">
        <v>42085</v>
      </c>
      <c r="C116" s="1">
        <v>2</v>
      </c>
      <c r="D116" s="65" t="s">
        <v>7</v>
      </c>
      <c r="E116" s="73">
        <v>120</v>
      </c>
      <c r="F116" s="65" t="s">
        <v>107</v>
      </c>
      <c r="G116" s="2">
        <f>LOG(E116*10^7)</f>
        <v>9.0791812460476251</v>
      </c>
      <c r="H116" s="129">
        <f t="shared" si="14"/>
        <v>9.0845431787435125</v>
      </c>
      <c r="I116" s="129">
        <f t="shared" si="17"/>
        <v>7.5829179390543826E-3</v>
      </c>
      <c r="J116" s="20"/>
    </row>
    <row r="117" spans="1:10">
      <c r="A117" t="s">
        <v>6</v>
      </c>
      <c r="B117" s="6">
        <v>42085</v>
      </c>
      <c r="C117" s="1">
        <v>2</v>
      </c>
      <c r="D117" s="67" t="s">
        <v>7</v>
      </c>
      <c r="E117" s="73">
        <v>123</v>
      </c>
      <c r="F117" s="65" t="s">
        <v>108</v>
      </c>
      <c r="G117" s="2">
        <f>LOG(E117*10^7)</f>
        <v>9.0899051114393981</v>
      </c>
      <c r="H117" s="129"/>
      <c r="I117" s="129"/>
      <c r="J117" s="20"/>
    </row>
    <row r="118" spans="1:10">
      <c r="A118" t="s">
        <v>5</v>
      </c>
      <c r="B118" s="6">
        <v>42085</v>
      </c>
      <c r="C118" s="1">
        <v>2</v>
      </c>
      <c r="D118" s="65" t="s">
        <v>8</v>
      </c>
      <c r="E118" s="73" t="s">
        <v>21</v>
      </c>
      <c r="F118" s="65" t="s">
        <v>31</v>
      </c>
      <c r="G118" s="2">
        <f>LOG(300*10^6)</f>
        <v>8.4771212547196626</v>
      </c>
      <c r="H118" s="129">
        <f t="shared" si="14"/>
        <v>8.4771212547196626</v>
      </c>
      <c r="I118" s="129">
        <f t="shared" si="17"/>
        <v>0</v>
      </c>
      <c r="J118" s="20"/>
    </row>
    <row r="119" spans="1:10">
      <c r="A119" t="s">
        <v>5</v>
      </c>
      <c r="B119" s="6">
        <v>42085</v>
      </c>
      <c r="C119" s="1">
        <v>2</v>
      </c>
      <c r="D119" s="65" t="s">
        <v>8</v>
      </c>
      <c r="E119" s="73" t="s">
        <v>21</v>
      </c>
      <c r="F119" s="65" t="s">
        <v>31</v>
      </c>
      <c r="G119" s="2">
        <f>LOG(300*10^6)</f>
        <v>8.4771212547196626</v>
      </c>
      <c r="H119" s="129"/>
      <c r="I119" s="129"/>
      <c r="J119" s="20"/>
    </row>
    <row r="120" spans="1:10">
      <c r="A120" t="s">
        <v>5</v>
      </c>
      <c r="B120" s="6">
        <v>42085</v>
      </c>
      <c r="C120" s="1">
        <v>2</v>
      </c>
      <c r="D120" s="65" t="s">
        <v>7</v>
      </c>
      <c r="E120" s="73">
        <v>44</v>
      </c>
      <c r="F120" s="65" t="s">
        <v>109</v>
      </c>
      <c r="G120" s="2">
        <f>LOG(E120*10^7)</f>
        <v>8.6434526764861879</v>
      </c>
      <c r="H120" s="129">
        <f t="shared" si="14"/>
        <v>8.6623469569308877</v>
      </c>
      <c r="I120" s="129">
        <f t="shared" si="17"/>
        <v>2.6720547656175313E-2</v>
      </c>
      <c r="J120" s="20"/>
    </row>
    <row r="121" spans="1:10">
      <c r="A121" t="s">
        <v>5</v>
      </c>
      <c r="B121" s="6">
        <v>42085</v>
      </c>
      <c r="C121" s="1">
        <v>2</v>
      </c>
      <c r="D121" s="67" t="s">
        <v>7</v>
      </c>
      <c r="E121" s="73">
        <v>48</v>
      </c>
      <c r="F121" s="65" t="s">
        <v>110</v>
      </c>
      <c r="G121" s="2">
        <f>LOG(E121*10^7)</f>
        <v>8.6812412373755876</v>
      </c>
      <c r="H121" s="129"/>
      <c r="I121" s="129"/>
      <c r="J121" s="20"/>
    </row>
    <row r="122" spans="1:10">
      <c r="A122" t="s">
        <v>24</v>
      </c>
      <c r="B122" s="6">
        <v>42085</v>
      </c>
      <c r="C122" s="1">
        <v>2</v>
      </c>
      <c r="D122" s="65" t="s">
        <v>8</v>
      </c>
      <c r="E122" s="66">
        <v>214</v>
      </c>
      <c r="F122" s="65" t="s">
        <v>111</v>
      </c>
      <c r="G122" s="2">
        <f>LOG(E122*10^6)</f>
        <v>8.330413773349191</v>
      </c>
      <c r="H122" s="129">
        <f t="shared" si="14"/>
        <v>8.3553125075303996</v>
      </c>
      <c r="I122" s="129">
        <f t="shared" si="17"/>
        <v>3.5212127564986477E-2</v>
      </c>
      <c r="J122" s="20"/>
    </row>
    <row r="123" spans="1:10">
      <c r="A123" t="s">
        <v>24</v>
      </c>
      <c r="B123" s="6">
        <v>42085</v>
      </c>
      <c r="C123" s="1">
        <v>2</v>
      </c>
      <c r="D123" s="65" t="s">
        <v>8</v>
      </c>
      <c r="E123" s="66">
        <v>240</v>
      </c>
      <c r="F123" s="65" t="s">
        <v>112</v>
      </c>
      <c r="G123" s="2">
        <f>LOG(E123*10^6)</f>
        <v>8.3802112417116064</v>
      </c>
      <c r="H123" s="129"/>
      <c r="I123" s="129"/>
      <c r="J123" s="20"/>
    </row>
    <row r="124" spans="1:10">
      <c r="A124" t="s">
        <v>24</v>
      </c>
      <c r="B124" s="6">
        <v>42085</v>
      </c>
      <c r="C124" s="1">
        <v>2</v>
      </c>
      <c r="D124" s="65" t="s">
        <v>7</v>
      </c>
      <c r="E124" s="66">
        <v>28</v>
      </c>
      <c r="F124" s="65" t="s">
        <v>113</v>
      </c>
      <c r="G124" s="2">
        <f>LOG(E124*10^7)</f>
        <v>8.4471580313422194</v>
      </c>
      <c r="H124" s="129">
        <f t="shared" si="14"/>
        <v>8.5017302660547536</v>
      </c>
      <c r="I124" s="129">
        <f t="shared" si="17"/>
        <v>7.7176794459473577E-2</v>
      </c>
      <c r="J124" s="20"/>
    </row>
    <row r="125" spans="1:10">
      <c r="A125" s="20" t="s">
        <v>24</v>
      </c>
      <c r="B125" s="6">
        <v>42085</v>
      </c>
      <c r="C125" s="1">
        <v>2</v>
      </c>
      <c r="D125" s="67" t="s">
        <v>7</v>
      </c>
      <c r="E125" s="66">
        <v>36</v>
      </c>
      <c r="F125" s="65" t="s">
        <v>77</v>
      </c>
      <c r="G125" s="2">
        <f>LOG(E125*10^7)</f>
        <v>8.5563025007672877</v>
      </c>
      <c r="H125" s="129"/>
      <c r="I125" s="129"/>
      <c r="J125" s="20"/>
    </row>
    <row r="126" spans="1:10">
      <c r="A126" t="s">
        <v>23</v>
      </c>
      <c r="B126" s="6">
        <v>42085</v>
      </c>
      <c r="C126" s="1">
        <v>2</v>
      </c>
      <c r="D126" s="65" t="s">
        <v>8</v>
      </c>
      <c r="E126" s="66">
        <v>77</v>
      </c>
      <c r="F126" s="65" t="s">
        <v>116</v>
      </c>
      <c r="G126" s="2">
        <f>LOG(E126*10^6)</f>
        <v>7.8864907251724823</v>
      </c>
      <c r="H126" s="129">
        <f t="shared" si="14"/>
        <v>7.8688745369457784</v>
      </c>
      <c r="I126" s="129">
        <f t="shared" si="17"/>
        <v>2.4913052307521208E-2</v>
      </c>
      <c r="J126" s="20"/>
    </row>
    <row r="127" spans="1:10">
      <c r="A127" t="s">
        <v>23</v>
      </c>
      <c r="B127" s="6">
        <v>42085</v>
      </c>
      <c r="C127" s="1">
        <v>2</v>
      </c>
      <c r="D127" s="65" t="s">
        <v>8</v>
      </c>
      <c r="E127" s="66">
        <v>71</v>
      </c>
      <c r="F127" s="65" t="s">
        <v>115</v>
      </c>
      <c r="G127" s="2">
        <f>LOG(E127*10^6)</f>
        <v>7.8512583487190755</v>
      </c>
      <c r="H127" s="129"/>
      <c r="I127" s="129"/>
      <c r="J127" s="20"/>
    </row>
    <row r="128" spans="1:10">
      <c r="A128" t="s">
        <v>23</v>
      </c>
      <c r="B128" s="6">
        <v>42085</v>
      </c>
      <c r="C128" s="1">
        <v>2</v>
      </c>
      <c r="D128" s="65" t="s">
        <v>7</v>
      </c>
      <c r="E128" s="66">
        <v>13</v>
      </c>
      <c r="F128" s="65" t="s">
        <v>117</v>
      </c>
      <c r="G128" s="2">
        <f>LOG(E128*10^7)</f>
        <v>8.1139433523068369</v>
      </c>
      <c r="H128" s="129">
        <f t="shared" ref="H128:H160" si="18">AVERAGE(G128:G129)</f>
        <v>8.0569716761534185</v>
      </c>
      <c r="I128" s="129">
        <f t="shared" si="17"/>
        <v>8.057011708729224E-2</v>
      </c>
    </row>
    <row r="129" spans="1:11">
      <c r="A129" s="7" t="s">
        <v>23</v>
      </c>
      <c r="B129" s="14">
        <v>42085</v>
      </c>
      <c r="C129" s="8">
        <v>2</v>
      </c>
      <c r="D129" s="70" t="s">
        <v>7</v>
      </c>
      <c r="E129" s="72">
        <v>10</v>
      </c>
      <c r="F129" s="70" t="s">
        <v>48</v>
      </c>
      <c r="G129" s="9">
        <f>LOG(E129*10^7)</f>
        <v>8</v>
      </c>
      <c r="H129" s="130"/>
      <c r="I129" s="130"/>
    </row>
    <row r="130" spans="1:11">
      <c r="A130" t="s">
        <v>2</v>
      </c>
      <c r="B130" s="5">
        <v>42065</v>
      </c>
      <c r="C130" s="1">
        <v>3</v>
      </c>
      <c r="D130" s="65" t="s">
        <v>8</v>
      </c>
      <c r="E130" s="66" t="s">
        <v>21</v>
      </c>
      <c r="F130" s="65" t="s">
        <v>31</v>
      </c>
      <c r="G130" s="2">
        <f>LOG(300*10^6)</f>
        <v>8.4771212547196626</v>
      </c>
      <c r="H130" s="129">
        <f t="shared" si="18"/>
        <v>8.4771212547196626</v>
      </c>
      <c r="I130" s="129">
        <f t="shared" si="17"/>
        <v>0</v>
      </c>
    </row>
    <row r="131" spans="1:11">
      <c r="A131" t="s">
        <v>2</v>
      </c>
      <c r="B131" s="5">
        <v>42065</v>
      </c>
      <c r="C131" s="1">
        <v>3</v>
      </c>
      <c r="D131" s="65" t="s">
        <v>8</v>
      </c>
      <c r="E131" s="66" t="s">
        <v>21</v>
      </c>
      <c r="F131" s="65" t="s">
        <v>31</v>
      </c>
      <c r="G131" s="2">
        <f>LOG(300*10^6)</f>
        <v>8.4771212547196626</v>
      </c>
      <c r="H131" s="129"/>
      <c r="I131" s="129"/>
    </row>
    <row r="132" spans="1:11">
      <c r="A132" t="s">
        <v>2</v>
      </c>
      <c r="B132" s="5">
        <v>42065</v>
      </c>
      <c r="C132" s="1">
        <v>3</v>
      </c>
      <c r="D132" s="65" t="s">
        <v>7</v>
      </c>
      <c r="E132" s="66">
        <v>56</v>
      </c>
      <c r="F132" s="65" t="s">
        <v>118</v>
      </c>
      <c r="G132" s="2">
        <f>LOG(E132*10^7)</f>
        <v>8.7481880270062007</v>
      </c>
      <c r="H132" s="129">
        <f t="shared" si="18"/>
        <v>8.7771840004950441</v>
      </c>
      <c r="I132" s="129">
        <f t="shared" si="17"/>
        <v>4.100649896213307E-2</v>
      </c>
      <c r="J132" s="20"/>
    </row>
    <row r="133" spans="1:11">
      <c r="A133" t="s">
        <v>2</v>
      </c>
      <c r="B133" s="5">
        <v>42065</v>
      </c>
      <c r="C133" s="1">
        <v>3</v>
      </c>
      <c r="D133" s="67" t="s">
        <v>7</v>
      </c>
      <c r="E133" s="66">
        <v>64</v>
      </c>
      <c r="F133" s="65" t="s">
        <v>119</v>
      </c>
      <c r="G133" s="2">
        <f>LOG(E133*10^7)</f>
        <v>8.8061799739838875</v>
      </c>
      <c r="H133" s="129"/>
      <c r="I133" s="129"/>
      <c r="J133" s="20"/>
    </row>
    <row r="134" spans="1:11">
      <c r="A134" t="s">
        <v>1</v>
      </c>
      <c r="B134" s="5">
        <v>42065</v>
      </c>
      <c r="C134" s="1">
        <v>3</v>
      </c>
      <c r="D134" s="65" t="s">
        <v>8</v>
      </c>
      <c r="E134" s="66" t="s">
        <v>21</v>
      </c>
      <c r="F134" s="65" t="s">
        <v>31</v>
      </c>
      <c r="G134" s="2">
        <f>LOG(300*10^6)</f>
        <v>8.4771212547196626</v>
      </c>
      <c r="H134" s="129">
        <f t="shared" si="18"/>
        <v>8.4771212547196626</v>
      </c>
      <c r="I134" s="129">
        <f t="shared" si="17"/>
        <v>0</v>
      </c>
      <c r="J134" s="20"/>
    </row>
    <row r="135" spans="1:11">
      <c r="A135" t="s">
        <v>1</v>
      </c>
      <c r="B135" s="5">
        <v>42065</v>
      </c>
      <c r="C135" s="1">
        <v>3</v>
      </c>
      <c r="D135" s="65" t="s">
        <v>8</v>
      </c>
      <c r="E135" s="66" t="s">
        <v>21</v>
      </c>
      <c r="F135" s="65" t="s">
        <v>31</v>
      </c>
      <c r="G135" s="2">
        <f>LOG(300*10^6)</f>
        <v>8.4771212547196626</v>
      </c>
      <c r="H135" s="129"/>
      <c r="I135" s="129"/>
      <c r="J135" s="20"/>
    </row>
    <row r="136" spans="1:11">
      <c r="A136" t="s">
        <v>1</v>
      </c>
      <c r="B136" s="5">
        <v>42065</v>
      </c>
      <c r="C136" s="1">
        <v>3</v>
      </c>
      <c r="D136" s="65" t="s">
        <v>7</v>
      </c>
      <c r="E136" s="66">
        <v>43</v>
      </c>
      <c r="F136" s="65" t="s">
        <v>120</v>
      </c>
      <c r="G136" s="2">
        <f>LOG(E136*10^7)</f>
        <v>8.6334684555795871</v>
      </c>
      <c r="H136" s="129">
        <f t="shared" si="18"/>
        <v>8.6384605660328866</v>
      </c>
      <c r="I136" s="129">
        <f t="shared" si="17"/>
        <v>7.0599103079219119E-3</v>
      </c>
      <c r="J136" s="20"/>
    </row>
    <row r="137" spans="1:11">
      <c r="A137" t="s">
        <v>1</v>
      </c>
      <c r="B137" s="5">
        <v>42065</v>
      </c>
      <c r="C137" s="1">
        <v>3</v>
      </c>
      <c r="D137" s="67" t="s">
        <v>7</v>
      </c>
      <c r="E137" s="66">
        <v>44</v>
      </c>
      <c r="F137" s="65" t="s">
        <v>109</v>
      </c>
      <c r="G137" s="2">
        <f>LOG(E137*10^7)</f>
        <v>8.6434526764861879</v>
      </c>
      <c r="H137" s="129"/>
      <c r="I137" s="129"/>
      <c r="J137" s="20"/>
    </row>
    <row r="138" spans="1:11">
      <c r="A138" s="48" t="s">
        <v>4</v>
      </c>
      <c r="B138" s="59">
        <v>42065</v>
      </c>
      <c r="C138" s="58">
        <v>3</v>
      </c>
      <c r="D138" s="74" t="s">
        <v>8</v>
      </c>
      <c r="E138" s="69" t="s">
        <v>21</v>
      </c>
      <c r="F138" s="65" t="s">
        <v>31</v>
      </c>
      <c r="G138" s="2">
        <f>LOG(300*10^6)</f>
        <v>8.4771212547196626</v>
      </c>
      <c r="H138" s="129">
        <f t="shared" si="18"/>
        <v>8.4771212547196626</v>
      </c>
      <c r="I138" s="129">
        <f t="shared" si="17"/>
        <v>0</v>
      </c>
      <c r="J138" s="20"/>
      <c r="K138" s="3" t="s">
        <v>147</v>
      </c>
    </row>
    <row r="139" spans="1:11">
      <c r="A139" s="48" t="s">
        <v>4</v>
      </c>
      <c r="B139" s="59">
        <v>42065</v>
      </c>
      <c r="C139" s="58">
        <v>3</v>
      </c>
      <c r="D139" s="74" t="s">
        <v>8</v>
      </c>
      <c r="E139" s="69" t="s">
        <v>21</v>
      </c>
      <c r="F139" s="65" t="s">
        <v>31</v>
      </c>
      <c r="G139" s="2">
        <f>LOG(300*10^6)</f>
        <v>8.4771212547196626</v>
      </c>
      <c r="H139" s="129"/>
      <c r="I139" s="129"/>
      <c r="J139" s="20"/>
      <c r="K139" s="3" t="s">
        <v>142</v>
      </c>
    </row>
    <row r="140" spans="1:11">
      <c r="A140" s="48" t="s">
        <v>4</v>
      </c>
      <c r="B140" s="59">
        <v>42065</v>
      </c>
      <c r="C140" s="58">
        <v>3</v>
      </c>
      <c r="D140" s="74" t="s">
        <v>7</v>
      </c>
      <c r="E140" s="69">
        <v>118</v>
      </c>
      <c r="F140" s="65" t="s">
        <v>121</v>
      </c>
      <c r="G140" s="2">
        <f>LOG(E140*10^7)</f>
        <v>9.0718820073061259</v>
      </c>
      <c r="H140" s="129">
        <f t="shared" si="18"/>
        <v>9.0444576733024533</v>
      </c>
      <c r="I140" s="129">
        <f t="shared" si="17"/>
        <v>3.878386508704345E-2</v>
      </c>
      <c r="J140" s="20"/>
      <c r="K140" s="3" t="s">
        <v>76</v>
      </c>
    </row>
    <row r="141" spans="1:11">
      <c r="A141" s="48" t="s">
        <v>4</v>
      </c>
      <c r="B141" s="59">
        <v>42065</v>
      </c>
      <c r="C141" s="58">
        <v>3</v>
      </c>
      <c r="D141" s="75" t="s">
        <v>7</v>
      </c>
      <c r="E141" s="69">
        <v>104</v>
      </c>
      <c r="F141" s="65" t="s">
        <v>122</v>
      </c>
      <c r="G141" s="2">
        <f>LOG(E141*10^7)</f>
        <v>9.0170333392987807</v>
      </c>
      <c r="H141" s="129"/>
      <c r="I141" s="129"/>
      <c r="J141" s="20"/>
      <c r="K141" s="3" t="s">
        <v>139</v>
      </c>
    </row>
    <row r="142" spans="1:11">
      <c r="A142" t="s">
        <v>3</v>
      </c>
      <c r="B142" s="5">
        <v>42065</v>
      </c>
      <c r="C142" s="1">
        <v>3</v>
      </c>
      <c r="D142" s="65" t="s">
        <v>8</v>
      </c>
      <c r="E142" s="66" t="s">
        <v>21</v>
      </c>
      <c r="F142" s="65" t="s">
        <v>31</v>
      </c>
      <c r="G142" s="2">
        <f>LOG(300*10^6)</f>
        <v>8.4771212547196626</v>
      </c>
      <c r="H142" s="129">
        <f t="shared" si="18"/>
        <v>8.4771212547196626</v>
      </c>
      <c r="I142" s="129">
        <f t="shared" si="17"/>
        <v>0</v>
      </c>
      <c r="J142" s="20"/>
      <c r="K142" s="3" t="s">
        <v>140</v>
      </c>
    </row>
    <row r="143" spans="1:11">
      <c r="A143" t="s">
        <v>3</v>
      </c>
      <c r="B143" s="5">
        <v>42065</v>
      </c>
      <c r="C143" s="1">
        <v>3</v>
      </c>
      <c r="D143" s="65" t="s">
        <v>8</v>
      </c>
      <c r="E143" s="66" t="s">
        <v>21</v>
      </c>
      <c r="F143" s="65" t="s">
        <v>31</v>
      </c>
      <c r="G143" s="2">
        <f>LOG(300*10^6)</f>
        <v>8.4771212547196626</v>
      </c>
      <c r="H143" s="129"/>
      <c r="I143" s="129"/>
      <c r="J143" s="20"/>
      <c r="K143" s="3" t="s">
        <v>141</v>
      </c>
    </row>
    <row r="144" spans="1:11">
      <c r="A144" t="s">
        <v>3</v>
      </c>
      <c r="B144" s="5">
        <v>42065</v>
      </c>
      <c r="C144" s="1">
        <v>3</v>
      </c>
      <c r="D144" s="65" t="s">
        <v>7</v>
      </c>
      <c r="E144" s="66">
        <v>77</v>
      </c>
      <c r="F144" s="65" t="s">
        <v>114</v>
      </c>
      <c r="G144" s="2">
        <f>LOG(E144*10^7)</f>
        <v>8.8864907251724823</v>
      </c>
      <c r="H144" s="129">
        <f t="shared" si="18"/>
        <v>8.8562827639366546</v>
      </c>
      <c r="I144" s="129">
        <f t="shared" si="17"/>
        <v>4.2720508471348249E-2</v>
      </c>
      <c r="J144" s="20"/>
    </row>
    <row r="145" spans="1:10">
      <c r="A145" t="s">
        <v>3</v>
      </c>
      <c r="B145" s="5">
        <v>42065</v>
      </c>
      <c r="C145" s="1">
        <v>3</v>
      </c>
      <c r="D145" s="67" t="s">
        <v>7</v>
      </c>
      <c r="E145" s="66">
        <v>67</v>
      </c>
      <c r="F145" s="65" t="s">
        <v>123</v>
      </c>
      <c r="G145" s="2">
        <f>LOG(E145*10^7)</f>
        <v>8.8260748027008269</v>
      </c>
      <c r="H145" s="129"/>
      <c r="I145" s="129"/>
      <c r="J145" s="20"/>
    </row>
    <row r="146" spans="1:10">
      <c r="A146" t="s">
        <v>6</v>
      </c>
      <c r="B146" s="5">
        <v>42065</v>
      </c>
      <c r="C146" s="1">
        <v>3</v>
      </c>
      <c r="D146" s="65" t="s">
        <v>8</v>
      </c>
      <c r="E146" s="73" t="s">
        <v>21</v>
      </c>
      <c r="F146" s="65" t="s">
        <v>31</v>
      </c>
      <c r="G146" s="2">
        <f>LOG(300*10^6)</f>
        <v>8.4771212547196626</v>
      </c>
      <c r="H146" s="129">
        <f t="shared" si="18"/>
        <v>8.4771212547196626</v>
      </c>
      <c r="I146" s="129">
        <f t="shared" si="17"/>
        <v>0</v>
      </c>
      <c r="J146" s="20"/>
    </row>
    <row r="147" spans="1:10">
      <c r="A147" t="s">
        <v>6</v>
      </c>
      <c r="B147" s="5">
        <v>42065</v>
      </c>
      <c r="C147" s="1">
        <v>3</v>
      </c>
      <c r="D147" s="65" t="s">
        <v>8</v>
      </c>
      <c r="E147" s="73" t="s">
        <v>21</v>
      </c>
      <c r="F147" s="65" t="s">
        <v>31</v>
      </c>
      <c r="G147" s="2">
        <f>LOG(300*10^6)</f>
        <v>8.4771212547196626</v>
      </c>
      <c r="H147" s="129"/>
      <c r="I147" s="129"/>
      <c r="J147" s="20"/>
    </row>
    <row r="148" spans="1:10">
      <c r="A148" t="s">
        <v>6</v>
      </c>
      <c r="B148" s="5">
        <v>42065</v>
      </c>
      <c r="C148" s="1">
        <v>3</v>
      </c>
      <c r="D148" s="65" t="s">
        <v>7</v>
      </c>
      <c r="E148" s="73">
        <v>54</v>
      </c>
      <c r="F148" s="65" t="s">
        <v>90</v>
      </c>
      <c r="G148" s="2">
        <f>LOG(E148*10^7)</f>
        <v>8.7323937598229691</v>
      </c>
      <c r="H148" s="129">
        <f t="shared" si="18"/>
        <v>8.7479108766929521</v>
      </c>
      <c r="I148" s="129">
        <f t="shared" si="17"/>
        <v>2.1944517126459603E-2</v>
      </c>
      <c r="J148" s="20"/>
    </row>
    <row r="149" spans="1:10">
      <c r="A149" t="s">
        <v>6</v>
      </c>
      <c r="B149" s="5">
        <v>42065</v>
      </c>
      <c r="C149" s="1">
        <v>3</v>
      </c>
      <c r="D149" s="67" t="s">
        <v>7</v>
      </c>
      <c r="E149" s="73">
        <v>58</v>
      </c>
      <c r="F149" s="65" t="s">
        <v>85</v>
      </c>
      <c r="G149" s="2">
        <f>LOG(E149*10^7)</f>
        <v>8.7634279935629369</v>
      </c>
      <c r="H149" s="129"/>
      <c r="I149" s="129"/>
      <c r="J149" s="20"/>
    </row>
    <row r="150" spans="1:10">
      <c r="A150" t="s">
        <v>5</v>
      </c>
      <c r="B150" s="5">
        <v>42065</v>
      </c>
      <c r="C150" s="1">
        <v>3</v>
      </c>
      <c r="D150" s="65" t="s">
        <v>8</v>
      </c>
      <c r="E150" s="73" t="s">
        <v>21</v>
      </c>
      <c r="F150" s="65" t="s">
        <v>31</v>
      </c>
      <c r="G150" s="2">
        <f>LOG(300*10^6)</f>
        <v>8.4771212547196626</v>
      </c>
      <c r="H150" s="129">
        <f t="shared" si="18"/>
        <v>8.4771212547196626</v>
      </c>
      <c r="I150" s="129">
        <f t="shared" si="17"/>
        <v>0</v>
      </c>
      <c r="J150" s="20"/>
    </row>
    <row r="151" spans="1:10">
      <c r="A151" t="s">
        <v>5</v>
      </c>
      <c r="B151" s="5">
        <v>42065</v>
      </c>
      <c r="C151" s="1">
        <v>3</v>
      </c>
      <c r="D151" s="65" t="s">
        <v>8</v>
      </c>
      <c r="E151" s="73" t="s">
        <v>21</v>
      </c>
      <c r="F151" s="65" t="s">
        <v>31</v>
      </c>
      <c r="G151" s="2">
        <f>LOG(300*10^6)</f>
        <v>8.4771212547196626</v>
      </c>
      <c r="H151" s="129"/>
      <c r="I151" s="129"/>
      <c r="J151" s="20"/>
    </row>
    <row r="152" spans="1:10">
      <c r="A152" t="s">
        <v>5</v>
      </c>
      <c r="B152" s="5">
        <v>42065</v>
      </c>
      <c r="C152" s="1">
        <v>3</v>
      </c>
      <c r="D152" s="65" t="s">
        <v>7</v>
      </c>
      <c r="E152" s="73">
        <v>93</v>
      </c>
      <c r="F152" s="65" t="s">
        <v>124</v>
      </c>
      <c r="G152" s="2">
        <f>LOG(E152*10^7)</f>
        <v>8.9684829485539357</v>
      </c>
      <c r="H152" s="129">
        <f t="shared" si="18"/>
        <v>8.9246482704173644</v>
      </c>
      <c r="I152" s="129">
        <f t="shared" si="17"/>
        <v>6.1991596322999734E-2</v>
      </c>
      <c r="J152" s="20"/>
    </row>
    <row r="153" spans="1:10">
      <c r="A153" t="s">
        <v>5</v>
      </c>
      <c r="B153" s="5">
        <v>42065</v>
      </c>
      <c r="C153" s="1">
        <v>3</v>
      </c>
      <c r="D153" s="67" t="s">
        <v>7</v>
      </c>
      <c r="E153" s="73">
        <v>76</v>
      </c>
      <c r="F153" s="65" t="s">
        <v>125</v>
      </c>
      <c r="G153" s="2">
        <f>LOG(E153*10^7)</f>
        <v>8.8808135922807914</v>
      </c>
      <c r="H153" s="129"/>
      <c r="I153" s="129"/>
      <c r="J153" s="20"/>
    </row>
    <row r="154" spans="1:10">
      <c r="A154" t="s">
        <v>24</v>
      </c>
      <c r="B154" s="5">
        <v>42065</v>
      </c>
      <c r="C154" s="1">
        <v>3</v>
      </c>
      <c r="D154" s="65" t="s">
        <v>8</v>
      </c>
      <c r="E154" s="66" t="s">
        <v>21</v>
      </c>
      <c r="F154" s="65" t="s">
        <v>31</v>
      </c>
      <c r="G154" s="2">
        <f>LOG(300*10^6)</f>
        <v>8.4771212547196626</v>
      </c>
      <c r="H154" s="129">
        <f t="shared" si="18"/>
        <v>8.4771212547196626</v>
      </c>
      <c r="I154" s="129">
        <f t="shared" si="17"/>
        <v>0</v>
      </c>
      <c r="J154" s="20"/>
    </row>
    <row r="155" spans="1:10">
      <c r="A155" t="s">
        <v>24</v>
      </c>
      <c r="B155" s="5">
        <v>42065</v>
      </c>
      <c r="C155" s="1">
        <v>3</v>
      </c>
      <c r="D155" s="65" t="s">
        <v>8</v>
      </c>
      <c r="E155" s="66" t="s">
        <v>21</v>
      </c>
      <c r="F155" s="65" t="s">
        <v>31</v>
      </c>
      <c r="G155" s="2">
        <f>LOG(300*10^6)</f>
        <v>8.4771212547196626</v>
      </c>
      <c r="H155" s="129"/>
      <c r="I155" s="129"/>
      <c r="J155" s="20"/>
    </row>
    <row r="156" spans="1:10">
      <c r="A156" t="s">
        <v>24</v>
      </c>
      <c r="B156" s="5">
        <v>42065</v>
      </c>
      <c r="C156" s="1">
        <v>3</v>
      </c>
      <c r="D156" s="65" t="s">
        <v>7</v>
      </c>
      <c r="E156" s="66">
        <v>26</v>
      </c>
      <c r="F156" s="65" t="s">
        <v>39</v>
      </c>
      <c r="G156" s="2">
        <f>LOG(E156*10^7)</f>
        <v>8.4149733479708182</v>
      </c>
      <c r="H156" s="129">
        <f t="shared" si="18"/>
        <v>8.4149733479708182</v>
      </c>
      <c r="I156" s="129">
        <f t="shared" si="17"/>
        <v>0</v>
      </c>
      <c r="J156" s="20"/>
    </row>
    <row r="157" spans="1:10">
      <c r="A157" s="20" t="s">
        <v>24</v>
      </c>
      <c r="B157" s="5">
        <v>42065</v>
      </c>
      <c r="C157" s="1">
        <v>3</v>
      </c>
      <c r="D157" s="67" t="s">
        <v>7</v>
      </c>
      <c r="E157" s="66">
        <v>26</v>
      </c>
      <c r="F157" s="65" t="s">
        <v>39</v>
      </c>
      <c r="G157" s="2">
        <f>LOG(E157*10^7)</f>
        <v>8.4149733479708182</v>
      </c>
      <c r="H157" s="129"/>
      <c r="I157" s="129"/>
      <c r="J157" s="20"/>
    </row>
    <row r="158" spans="1:10">
      <c r="A158" t="s">
        <v>23</v>
      </c>
      <c r="B158" s="5">
        <v>42065</v>
      </c>
      <c r="C158" s="1">
        <v>3</v>
      </c>
      <c r="D158" s="65" t="s">
        <v>8</v>
      </c>
      <c r="E158" s="66">
        <v>196</v>
      </c>
      <c r="F158" s="65" t="s">
        <v>126</v>
      </c>
      <c r="G158" s="2">
        <f>LOG(E158*10^6)</f>
        <v>8.2922560713564764</v>
      </c>
      <c r="H158" s="129">
        <f t="shared" si="18"/>
        <v>8.2889066901821238</v>
      </c>
      <c r="I158" s="129">
        <f t="shared" si="17"/>
        <v>4.7367402823252766E-3</v>
      </c>
      <c r="J158" s="20"/>
    </row>
    <row r="159" spans="1:10">
      <c r="A159" t="s">
        <v>23</v>
      </c>
      <c r="B159" s="5">
        <v>42065</v>
      </c>
      <c r="C159" s="1">
        <v>3</v>
      </c>
      <c r="D159" s="65" t="s">
        <v>8</v>
      </c>
      <c r="E159" s="66">
        <v>193</v>
      </c>
      <c r="F159" s="65" t="s">
        <v>127</v>
      </c>
      <c r="G159" s="2">
        <f>LOG(E159*10^6)</f>
        <v>8.285557309007773</v>
      </c>
      <c r="H159" s="129"/>
      <c r="I159" s="129"/>
      <c r="J159" s="20"/>
    </row>
    <row r="160" spans="1:10">
      <c r="A160" t="s">
        <v>23</v>
      </c>
      <c r="B160" s="5">
        <v>42065</v>
      </c>
      <c r="C160" s="1">
        <v>3</v>
      </c>
      <c r="D160" s="65" t="s">
        <v>7</v>
      </c>
      <c r="E160" s="66">
        <v>15</v>
      </c>
      <c r="F160" s="65" t="s">
        <v>128</v>
      </c>
      <c r="G160" s="2">
        <f>LOG(E160*10^7)</f>
        <v>8.1760912590556813</v>
      </c>
      <c r="H160" s="129">
        <f t="shared" si="18"/>
        <v>8.1611096473669598</v>
      </c>
      <c r="I160" s="129">
        <f t="shared" si="17"/>
        <v>2.1187198436397353E-2</v>
      </c>
    </row>
    <row r="161" spans="1:9">
      <c r="A161" s="7" t="s">
        <v>23</v>
      </c>
      <c r="B161" s="13">
        <v>42065</v>
      </c>
      <c r="C161" s="8">
        <v>3</v>
      </c>
      <c r="D161" s="70" t="s">
        <v>7</v>
      </c>
      <c r="E161" s="72">
        <v>14</v>
      </c>
      <c r="F161" s="70" t="s">
        <v>129</v>
      </c>
      <c r="G161" s="9">
        <f>LOG(E161*10^7)</f>
        <v>8.1461280356782382</v>
      </c>
      <c r="H161" s="130"/>
      <c r="I161" s="130"/>
    </row>
    <row r="162" spans="1:9">
      <c r="A162" s="1"/>
      <c r="B162" s="1"/>
      <c r="C162" s="1"/>
      <c r="D162" s="1"/>
    </row>
    <row r="163" spans="1:9">
      <c r="A163" s="1"/>
      <c r="B163" s="1"/>
      <c r="C163" s="1"/>
      <c r="D163" s="1"/>
    </row>
    <row r="164" spans="1:9">
      <c r="A164" s="1"/>
      <c r="B164" s="1"/>
      <c r="C164" s="1"/>
      <c r="D164" s="1"/>
    </row>
    <row r="165" spans="1:9">
      <c r="A165" s="1"/>
      <c r="B165" s="1"/>
      <c r="C165" s="1"/>
      <c r="D165" s="1"/>
    </row>
    <row r="166" spans="1:9">
      <c r="A166" s="1"/>
      <c r="B166" s="1"/>
      <c r="C166" s="1"/>
      <c r="D166" s="1"/>
    </row>
    <row r="167" spans="1:9">
      <c r="A167" s="1"/>
      <c r="B167" s="1"/>
      <c r="C167" s="1"/>
      <c r="D167" s="1"/>
    </row>
    <row r="168" spans="1:9">
      <c r="A168" s="1"/>
      <c r="B168" s="1"/>
      <c r="C168" s="1"/>
      <c r="D168" s="1"/>
    </row>
    <row r="169" spans="1:9">
      <c r="A169" s="1"/>
      <c r="B169" s="1"/>
      <c r="C169" s="1"/>
      <c r="D169" s="1"/>
    </row>
    <row r="170" spans="1:9">
      <c r="A170" s="1"/>
      <c r="B170" s="1"/>
      <c r="C170" s="1"/>
      <c r="D170" s="1"/>
    </row>
    <row r="171" spans="1:9">
      <c r="A171" s="1"/>
      <c r="B171" s="1"/>
      <c r="C171" s="1"/>
      <c r="D171" s="1"/>
    </row>
    <row r="172" spans="1:9">
      <c r="A172" s="1"/>
      <c r="B172" s="1"/>
      <c r="C172" s="1"/>
      <c r="D172" s="1"/>
    </row>
    <row r="173" spans="1:9">
      <c r="A173" s="1"/>
      <c r="B173" s="1"/>
      <c r="C173" s="1"/>
      <c r="D173" s="1"/>
    </row>
    <row r="174" spans="1:9">
      <c r="A174" s="1"/>
      <c r="B174" s="1"/>
      <c r="C174" s="1"/>
      <c r="D174" s="1"/>
    </row>
    <row r="175" spans="1:9">
      <c r="A175" s="1"/>
      <c r="B175" s="1"/>
      <c r="C175" s="1"/>
      <c r="D175" s="1"/>
    </row>
    <row r="176" spans="1:9">
      <c r="A176" s="1"/>
      <c r="B176" s="1"/>
      <c r="C176" s="1"/>
      <c r="D176" s="1"/>
    </row>
    <row r="177" spans="1:4">
      <c r="A177" s="1"/>
      <c r="B177" s="1"/>
      <c r="C177" s="1"/>
      <c r="D177" s="1"/>
    </row>
    <row r="178" spans="1:4">
      <c r="A178" s="1"/>
      <c r="B178" s="1"/>
      <c r="C178" s="1"/>
      <c r="D178" s="1"/>
    </row>
    <row r="179" spans="1:4">
      <c r="A179" s="1"/>
      <c r="B179" s="1"/>
      <c r="C179" s="1"/>
      <c r="D179" s="1"/>
    </row>
    <row r="180" spans="1:4">
      <c r="A180" s="1"/>
      <c r="B180" s="1"/>
      <c r="C180" s="1"/>
      <c r="D180" s="1"/>
    </row>
    <row r="181" spans="1:4">
      <c r="A181" s="1"/>
      <c r="B181" s="1"/>
      <c r="C181" s="1"/>
      <c r="D181" s="1"/>
    </row>
    <row r="182" spans="1:4">
      <c r="A182" s="1"/>
      <c r="B182" s="1"/>
      <c r="C182" s="1"/>
      <c r="D182" s="1"/>
    </row>
    <row r="183" spans="1:4">
      <c r="A183" s="1"/>
      <c r="B183" s="1"/>
      <c r="C183" s="1"/>
      <c r="D183" s="1"/>
    </row>
    <row r="184" spans="1:4">
      <c r="A184" s="1"/>
      <c r="B184" s="1"/>
      <c r="C184" s="1"/>
      <c r="D184" s="1"/>
    </row>
    <row r="185" spans="1:4">
      <c r="A185" s="1"/>
      <c r="B185" s="1"/>
      <c r="C185" s="1"/>
      <c r="D185" s="1"/>
    </row>
    <row r="186" spans="1:4">
      <c r="A186" s="1"/>
      <c r="B186" s="1"/>
      <c r="C186" s="1"/>
      <c r="D186" s="1"/>
    </row>
    <row r="187" spans="1:4">
      <c r="A187" s="1"/>
      <c r="B187" s="1"/>
      <c r="C187" s="1"/>
      <c r="D187" s="1"/>
    </row>
    <row r="188" spans="1:4">
      <c r="A188" s="1"/>
      <c r="B188" s="1"/>
      <c r="C188" s="1"/>
      <c r="D188" s="1"/>
    </row>
    <row r="189" spans="1:4">
      <c r="A189" s="1"/>
      <c r="B189" s="1"/>
      <c r="C189" s="1"/>
      <c r="D189" s="1"/>
    </row>
    <row r="190" spans="1:4">
      <c r="A190" s="1"/>
      <c r="B190" s="1"/>
      <c r="C190" s="1"/>
      <c r="D190" s="1"/>
    </row>
    <row r="191" spans="1:4">
      <c r="A191" s="1"/>
      <c r="B191" s="1"/>
      <c r="C191" s="1"/>
      <c r="D191" s="1"/>
    </row>
    <row r="192" spans="1:4">
      <c r="A192" s="1"/>
      <c r="B192" s="1"/>
      <c r="C192" s="1"/>
      <c r="D192" s="1"/>
    </row>
    <row r="193" spans="1:4">
      <c r="A193" s="1"/>
      <c r="B193" s="1"/>
      <c r="C193" s="1"/>
      <c r="D193" s="1"/>
    </row>
    <row r="194" spans="1:4">
      <c r="A194" s="1"/>
      <c r="B194" s="1"/>
      <c r="C194" s="1"/>
      <c r="D194" s="1"/>
    </row>
    <row r="195" spans="1:4">
      <c r="A195" s="1"/>
      <c r="B195" s="1"/>
      <c r="C195" s="1"/>
      <c r="D195" s="1"/>
    </row>
    <row r="196" spans="1:4">
      <c r="A196" s="1"/>
      <c r="B196" s="1"/>
      <c r="C196" s="1"/>
      <c r="D196" s="1"/>
    </row>
    <row r="197" spans="1:4">
      <c r="A197" s="1"/>
      <c r="B197" s="1"/>
      <c r="C197" s="1"/>
      <c r="D197" s="1"/>
    </row>
    <row r="198" spans="1:4">
      <c r="A198" s="1"/>
      <c r="B198" s="1"/>
      <c r="C198" s="1"/>
      <c r="D198" s="1"/>
    </row>
    <row r="199" spans="1:4">
      <c r="A199" s="1"/>
      <c r="B199" s="1"/>
      <c r="C199" s="1"/>
      <c r="D199" s="1"/>
    </row>
    <row r="200" spans="1:4">
      <c r="A200" s="1"/>
      <c r="B200" s="1"/>
      <c r="C200" s="1"/>
      <c r="D200" s="1"/>
    </row>
    <row r="201" spans="1:4">
      <c r="A201" s="1"/>
      <c r="B201" s="1"/>
      <c r="C201" s="1"/>
      <c r="D201" s="1"/>
    </row>
    <row r="202" spans="1:4">
      <c r="A202" s="1"/>
      <c r="B202" s="1"/>
      <c r="C202" s="1"/>
      <c r="D202" s="1"/>
    </row>
    <row r="203" spans="1:4">
      <c r="A203" s="1"/>
      <c r="B203" s="1"/>
      <c r="C203" s="1"/>
      <c r="D203" s="1"/>
    </row>
    <row r="204" spans="1:4">
      <c r="A204" s="1"/>
      <c r="B204" s="1"/>
      <c r="C204" s="1"/>
      <c r="D204" s="1"/>
    </row>
    <row r="205" spans="1:4">
      <c r="A205" s="1"/>
      <c r="B205" s="1"/>
      <c r="C205" s="1"/>
      <c r="D205" s="1"/>
    </row>
    <row r="206" spans="1:4">
      <c r="A206" s="1"/>
      <c r="B206" s="1"/>
      <c r="C206" s="1"/>
      <c r="D206" s="1"/>
    </row>
    <row r="207" spans="1:4">
      <c r="A207" s="1"/>
      <c r="B207" s="1"/>
      <c r="C207" s="1"/>
      <c r="D207" s="1"/>
    </row>
    <row r="208" spans="1:4">
      <c r="A208" s="1"/>
      <c r="B208" s="1"/>
      <c r="C208" s="1"/>
      <c r="D208" s="1"/>
    </row>
    <row r="209" spans="1:4">
      <c r="A209" s="1"/>
      <c r="B209" s="1"/>
      <c r="C209" s="1"/>
      <c r="D209" s="1"/>
    </row>
    <row r="210" spans="1:4">
      <c r="A210" s="1"/>
      <c r="B210" s="1"/>
      <c r="C210" s="1"/>
      <c r="D210" s="1"/>
    </row>
    <row r="211" spans="1:4">
      <c r="A211" s="1"/>
      <c r="B211" s="1"/>
      <c r="C211" s="1"/>
      <c r="D211" s="1"/>
    </row>
    <row r="212" spans="1:4">
      <c r="A212" s="1"/>
      <c r="B212" s="1"/>
      <c r="C212" s="1"/>
      <c r="D212" s="1"/>
    </row>
    <row r="213" spans="1:4">
      <c r="A213" s="1"/>
      <c r="B213" s="1"/>
      <c r="C213" s="1"/>
      <c r="D213" s="1"/>
    </row>
    <row r="214" spans="1:4">
      <c r="A214" s="1"/>
      <c r="B214" s="1"/>
      <c r="C214" s="1"/>
      <c r="D214" s="1"/>
    </row>
    <row r="215" spans="1:4">
      <c r="A215" s="1"/>
      <c r="B215" s="1"/>
      <c r="C215" s="1"/>
      <c r="D215" s="1"/>
    </row>
    <row r="216" spans="1:4">
      <c r="A216" s="1"/>
      <c r="B216" s="1"/>
      <c r="C216" s="1"/>
      <c r="D216" s="1"/>
    </row>
    <row r="217" spans="1:4">
      <c r="A217" s="1"/>
      <c r="B217" s="1"/>
      <c r="C217" s="1"/>
      <c r="D217" s="1"/>
    </row>
    <row r="218" spans="1:4">
      <c r="A218" s="1"/>
      <c r="B218" s="1"/>
      <c r="C218" s="1"/>
      <c r="D218" s="1"/>
    </row>
    <row r="219" spans="1:4">
      <c r="A219" s="1"/>
      <c r="B219" s="1"/>
      <c r="C219" s="1"/>
      <c r="D219" s="1"/>
    </row>
    <row r="220" spans="1:4">
      <c r="A220" s="1"/>
      <c r="B220" s="1"/>
      <c r="C220" s="1"/>
      <c r="D220" s="1"/>
    </row>
    <row r="221" spans="1:4">
      <c r="A221" s="1"/>
      <c r="B221" s="1"/>
      <c r="C221" s="1"/>
      <c r="D221" s="1"/>
    </row>
    <row r="222" spans="1:4">
      <c r="A222" s="1"/>
      <c r="B222" s="1"/>
      <c r="C222" s="1"/>
      <c r="D222" s="1"/>
    </row>
    <row r="223" spans="1:4">
      <c r="A223" s="1"/>
      <c r="B223" s="1"/>
      <c r="C223" s="1"/>
      <c r="D223" s="1"/>
    </row>
    <row r="224" spans="1:4">
      <c r="A224" s="1"/>
      <c r="B224" s="1"/>
      <c r="C224" s="1"/>
      <c r="D224" s="1"/>
    </row>
    <row r="225" spans="1:4">
      <c r="A225" s="1"/>
      <c r="B225" s="1"/>
      <c r="C225" s="1"/>
      <c r="D225" s="1"/>
    </row>
    <row r="226" spans="1:4">
      <c r="A226" s="1"/>
      <c r="B226" s="1"/>
      <c r="C226" s="1"/>
      <c r="D226" s="1"/>
    </row>
    <row r="227" spans="1:4">
      <c r="A227" s="1"/>
      <c r="B227" s="1"/>
      <c r="C227" s="1"/>
      <c r="D227" s="1"/>
    </row>
    <row r="228" spans="1:4">
      <c r="A228" s="1"/>
      <c r="B228" s="1"/>
      <c r="C228" s="1"/>
      <c r="D228" s="1"/>
    </row>
    <row r="229" spans="1:4">
      <c r="A229" s="1"/>
      <c r="B229" s="1"/>
      <c r="C229" s="1"/>
      <c r="D229" s="1"/>
    </row>
    <row r="230" spans="1:4">
      <c r="A230" s="1"/>
      <c r="B230" s="1"/>
      <c r="C230" s="1"/>
      <c r="D230" s="1"/>
    </row>
    <row r="231" spans="1:4">
      <c r="A231" s="1"/>
      <c r="B231" s="1"/>
      <c r="C231" s="1"/>
      <c r="D231" s="1"/>
    </row>
    <row r="232" spans="1:4">
      <c r="A232" s="1"/>
      <c r="B232" s="1"/>
      <c r="C232" s="1"/>
      <c r="D232" s="1"/>
    </row>
    <row r="233" spans="1:4">
      <c r="A233" s="1"/>
      <c r="B233" s="1"/>
      <c r="C233" s="1"/>
      <c r="D233" s="1"/>
    </row>
    <row r="234" spans="1:4">
      <c r="A234" s="1"/>
      <c r="B234" s="1"/>
      <c r="C234" s="1"/>
      <c r="D234" s="1"/>
    </row>
    <row r="235" spans="1:4">
      <c r="A235" s="1"/>
      <c r="B235" s="1"/>
      <c r="C235" s="1"/>
      <c r="D235" s="1"/>
    </row>
    <row r="236" spans="1:4">
      <c r="A236" s="1"/>
      <c r="B236" s="1"/>
      <c r="C236" s="1"/>
      <c r="D236" s="1"/>
    </row>
    <row r="237" spans="1:4">
      <c r="A237" s="1"/>
      <c r="B237" s="1"/>
      <c r="C237" s="1"/>
      <c r="D237" s="1"/>
    </row>
    <row r="238" spans="1:4">
      <c r="A238" s="1"/>
      <c r="B238" s="1"/>
      <c r="C238" s="1"/>
      <c r="D238" s="1"/>
    </row>
    <row r="239" spans="1:4">
      <c r="A239" s="1"/>
      <c r="B239" s="1"/>
      <c r="C239" s="1"/>
      <c r="D239" s="1"/>
    </row>
    <row r="240" spans="1:4">
      <c r="A240" s="1"/>
      <c r="B240" s="1"/>
      <c r="C240" s="1"/>
      <c r="D240" s="1"/>
    </row>
    <row r="241" spans="1:4">
      <c r="A241" s="1"/>
      <c r="B241" s="1"/>
      <c r="C241" s="1"/>
      <c r="D241" s="1"/>
    </row>
    <row r="242" spans="1:4">
      <c r="A242" s="1"/>
      <c r="B242" s="1"/>
      <c r="C242" s="1"/>
      <c r="D242" s="1"/>
    </row>
    <row r="243" spans="1:4">
      <c r="A243" s="1"/>
      <c r="B243" s="1"/>
      <c r="C243" s="1"/>
      <c r="D243" s="1"/>
    </row>
    <row r="244" spans="1:4">
      <c r="A244" s="1"/>
      <c r="B244" s="1"/>
      <c r="C244" s="1"/>
      <c r="D244" s="1"/>
    </row>
    <row r="245" spans="1:4">
      <c r="A245" s="1"/>
      <c r="B245" s="1"/>
      <c r="C245" s="1"/>
      <c r="D245" s="1"/>
    </row>
    <row r="246" spans="1:4">
      <c r="A246" s="1"/>
      <c r="B246" s="1"/>
      <c r="C246" s="1"/>
      <c r="D246" s="1"/>
    </row>
    <row r="247" spans="1:4">
      <c r="A247" s="1"/>
      <c r="B247" s="1"/>
      <c r="C247" s="1"/>
      <c r="D247" s="1"/>
    </row>
    <row r="248" spans="1:4">
      <c r="A248" s="1"/>
      <c r="B248" s="1"/>
      <c r="C248" s="1"/>
      <c r="D248" s="1"/>
    </row>
    <row r="249" spans="1:4">
      <c r="A249" s="1"/>
      <c r="B249" s="1"/>
      <c r="C249" s="1"/>
      <c r="D249" s="1"/>
    </row>
    <row r="250" spans="1:4">
      <c r="A250" s="1"/>
      <c r="B250" s="1"/>
      <c r="C250" s="1"/>
      <c r="D250" s="1"/>
    </row>
    <row r="251" spans="1:4">
      <c r="A251" s="1"/>
      <c r="B251" s="1"/>
      <c r="C251" s="1"/>
      <c r="D251" s="1"/>
    </row>
    <row r="252" spans="1:4">
      <c r="A252" s="1"/>
      <c r="B252" s="1"/>
      <c r="C252" s="1"/>
      <c r="D252" s="1"/>
    </row>
    <row r="253" spans="1:4">
      <c r="A253" s="1"/>
      <c r="B253" s="1"/>
      <c r="C253" s="1"/>
      <c r="D253" s="1"/>
    </row>
    <row r="254" spans="1:4">
      <c r="A254" s="1"/>
      <c r="B254" s="1"/>
      <c r="C254" s="1"/>
      <c r="D254" s="1"/>
    </row>
    <row r="255" spans="1:4">
      <c r="A255" s="1"/>
      <c r="B255" s="1"/>
      <c r="C255" s="1"/>
      <c r="D255" s="1"/>
    </row>
    <row r="256" spans="1:4">
      <c r="A256" s="1"/>
      <c r="B256" s="1"/>
      <c r="C256" s="1"/>
      <c r="D256" s="1"/>
    </row>
    <row r="257" spans="1:4">
      <c r="A257" s="1"/>
      <c r="B257" s="1"/>
      <c r="C257" s="1"/>
      <c r="D257" s="1"/>
    </row>
    <row r="258" spans="1:4">
      <c r="A258" s="1"/>
      <c r="B258" s="1"/>
      <c r="C258" s="1"/>
      <c r="D258" s="1"/>
    </row>
    <row r="259" spans="1:4">
      <c r="A259" s="1"/>
      <c r="B259" s="1"/>
      <c r="C259" s="1"/>
      <c r="D259" s="1"/>
    </row>
    <row r="260" spans="1:4">
      <c r="A260" s="1"/>
      <c r="B260" s="1"/>
      <c r="C260" s="1"/>
      <c r="D260" s="1"/>
    </row>
    <row r="261" spans="1:4">
      <c r="A261" s="1"/>
      <c r="B261" s="1"/>
      <c r="C261" s="1"/>
      <c r="D261" s="1"/>
    </row>
    <row r="262" spans="1:4">
      <c r="A262" s="1"/>
      <c r="B262" s="1"/>
      <c r="C262" s="1"/>
      <c r="D262" s="1"/>
    </row>
    <row r="263" spans="1:4">
      <c r="A263" s="1"/>
      <c r="B263" s="1"/>
      <c r="C263" s="1"/>
      <c r="D263" s="1"/>
    </row>
    <row r="264" spans="1:4">
      <c r="A264" s="1"/>
      <c r="B264" s="1"/>
      <c r="C264" s="1"/>
      <c r="D264" s="1"/>
    </row>
    <row r="265" spans="1:4">
      <c r="A265" s="1"/>
      <c r="B265" s="1"/>
      <c r="C265" s="1"/>
      <c r="D265" s="1"/>
    </row>
    <row r="266" spans="1:4">
      <c r="A266" s="1"/>
      <c r="B266" s="1"/>
      <c r="C266" s="1"/>
      <c r="D266" s="1"/>
    </row>
    <row r="267" spans="1:4">
      <c r="A267" s="1"/>
      <c r="B267" s="1"/>
      <c r="C267" s="1"/>
      <c r="D267" s="1"/>
    </row>
    <row r="268" spans="1:4">
      <c r="A268" s="1"/>
      <c r="B268" s="1"/>
      <c r="C268" s="1"/>
      <c r="D268" s="1"/>
    </row>
    <row r="269" spans="1:4">
      <c r="A269" s="1"/>
      <c r="B269" s="1"/>
      <c r="C269" s="1"/>
      <c r="D269" s="1"/>
    </row>
    <row r="270" spans="1:4">
      <c r="A270" s="1"/>
      <c r="B270" s="1"/>
      <c r="C270" s="1"/>
      <c r="D270" s="1"/>
    </row>
    <row r="271" spans="1:4">
      <c r="A271" s="1"/>
      <c r="B271" s="1"/>
      <c r="C271" s="1"/>
      <c r="D271" s="1"/>
    </row>
    <row r="272" spans="1:4">
      <c r="A272" s="1"/>
      <c r="B272" s="1"/>
      <c r="C272" s="1"/>
      <c r="D272" s="1"/>
    </row>
    <row r="273" spans="1:4">
      <c r="A273" s="1"/>
      <c r="B273" s="1"/>
      <c r="C273" s="1"/>
      <c r="D273" s="1"/>
    </row>
    <row r="274" spans="1:4">
      <c r="A274" s="1"/>
      <c r="B274" s="1"/>
      <c r="C274" s="1"/>
      <c r="D274" s="1"/>
    </row>
    <row r="275" spans="1:4">
      <c r="A275" s="1"/>
      <c r="B275" s="1"/>
      <c r="C275" s="1"/>
      <c r="D275" s="1"/>
    </row>
    <row r="276" spans="1:4">
      <c r="A276" s="1"/>
      <c r="B276" s="1"/>
      <c r="C276" s="1"/>
      <c r="D276" s="1"/>
    </row>
    <row r="277" spans="1:4">
      <c r="A277" s="1"/>
      <c r="B277" s="1"/>
      <c r="C277" s="1"/>
      <c r="D277" s="1"/>
    </row>
    <row r="278" spans="1:4">
      <c r="A278" s="1"/>
      <c r="B278" s="1"/>
      <c r="C278" s="1"/>
      <c r="D278" s="1"/>
    </row>
    <row r="279" spans="1:4">
      <c r="A279" s="1"/>
      <c r="B279" s="1"/>
      <c r="C279" s="1"/>
      <c r="D279" s="1"/>
    </row>
    <row r="280" spans="1:4">
      <c r="A280" s="1"/>
      <c r="B280" s="1"/>
      <c r="C280" s="1"/>
      <c r="D280" s="1"/>
    </row>
    <row r="281" spans="1:4">
      <c r="A281" s="1"/>
      <c r="B281" s="1"/>
      <c r="C281" s="1"/>
      <c r="D281" s="1"/>
    </row>
    <row r="282" spans="1:4">
      <c r="A282" s="1"/>
      <c r="B282" s="1"/>
      <c r="C282" s="1"/>
      <c r="D282" s="1"/>
    </row>
    <row r="283" spans="1:4">
      <c r="A283" s="1"/>
      <c r="B283" s="1"/>
      <c r="C283" s="1"/>
      <c r="D283" s="1"/>
    </row>
    <row r="284" spans="1:4">
      <c r="A284" s="1"/>
      <c r="B284" s="1"/>
      <c r="C284" s="1"/>
      <c r="D284" s="1"/>
    </row>
    <row r="285" spans="1:4">
      <c r="A285" s="1"/>
      <c r="B285" s="1"/>
      <c r="C285" s="1"/>
      <c r="D285" s="1"/>
    </row>
    <row r="286" spans="1:4">
      <c r="A286" s="1"/>
      <c r="B286" s="1"/>
      <c r="C286" s="1"/>
      <c r="D286" s="1"/>
    </row>
    <row r="287" spans="1:4">
      <c r="A287" s="1"/>
      <c r="B287" s="1"/>
      <c r="C287" s="1"/>
      <c r="D287" s="1"/>
    </row>
    <row r="288" spans="1:4">
      <c r="A288" s="1"/>
      <c r="B288" s="1"/>
      <c r="C288" s="1"/>
      <c r="D288" s="1"/>
    </row>
    <row r="289" spans="1:4">
      <c r="A289" s="1"/>
      <c r="B289" s="1"/>
      <c r="C289" s="1"/>
      <c r="D289" s="1"/>
    </row>
  </sheetData>
  <mergeCells count="129">
    <mergeCell ref="I158:I159"/>
    <mergeCell ref="I160:I161"/>
    <mergeCell ref="L82:Q82"/>
    <mergeCell ref="I140:I141"/>
    <mergeCell ref="I142:I143"/>
    <mergeCell ref="I144:I145"/>
    <mergeCell ref="I146:I147"/>
    <mergeCell ref="I148:I149"/>
    <mergeCell ref="I150:I151"/>
    <mergeCell ref="I128:I129"/>
    <mergeCell ref="I116:I117"/>
    <mergeCell ref="I118:I119"/>
    <mergeCell ref="I120:I121"/>
    <mergeCell ref="I122:I123"/>
    <mergeCell ref="I124:I125"/>
    <mergeCell ref="I126:I127"/>
    <mergeCell ref="I92:I93"/>
    <mergeCell ref="I94:I95"/>
    <mergeCell ref="I96:I97"/>
    <mergeCell ref="H152:H153"/>
    <mergeCell ref="H154:H155"/>
    <mergeCell ref="H156:H157"/>
    <mergeCell ref="H158:H159"/>
    <mergeCell ref="H160:H161"/>
    <mergeCell ref="I130:I131"/>
    <mergeCell ref="I132:I133"/>
    <mergeCell ref="I134:I135"/>
    <mergeCell ref="I136:I137"/>
    <mergeCell ref="I138:I139"/>
    <mergeCell ref="H140:H141"/>
    <mergeCell ref="H142:H143"/>
    <mergeCell ref="H144:H145"/>
    <mergeCell ref="H146:H147"/>
    <mergeCell ref="H148:H149"/>
    <mergeCell ref="H150:H151"/>
    <mergeCell ref="H130:H131"/>
    <mergeCell ref="H132:H133"/>
    <mergeCell ref="H134:H135"/>
    <mergeCell ref="H136:H137"/>
    <mergeCell ref="H138:H139"/>
    <mergeCell ref="I152:I153"/>
    <mergeCell ref="I154:I155"/>
    <mergeCell ref="I156:I157"/>
    <mergeCell ref="H128:H129"/>
    <mergeCell ref="I98:I99"/>
    <mergeCell ref="I100:I101"/>
    <mergeCell ref="I102:I103"/>
    <mergeCell ref="I104:I105"/>
    <mergeCell ref="I106:I107"/>
    <mergeCell ref="I108:I109"/>
    <mergeCell ref="I110:I111"/>
    <mergeCell ref="I112:I113"/>
    <mergeCell ref="I114:I115"/>
    <mergeCell ref="H116:H117"/>
    <mergeCell ref="H118:H119"/>
    <mergeCell ref="H120:H121"/>
    <mergeCell ref="H122:H123"/>
    <mergeCell ref="H124:H125"/>
    <mergeCell ref="H126:H127"/>
    <mergeCell ref="H104:H105"/>
    <mergeCell ref="H106:H107"/>
    <mergeCell ref="H108:H109"/>
    <mergeCell ref="H110:H111"/>
    <mergeCell ref="H112:H113"/>
    <mergeCell ref="H114:H115"/>
    <mergeCell ref="H98:H99"/>
    <mergeCell ref="H100:H101"/>
    <mergeCell ref="H102:H103"/>
    <mergeCell ref="I82:I83"/>
    <mergeCell ref="I84:I85"/>
    <mergeCell ref="I86:I87"/>
    <mergeCell ref="H96:H97"/>
    <mergeCell ref="H94:H95"/>
    <mergeCell ref="H92:H93"/>
    <mergeCell ref="H90:H91"/>
    <mergeCell ref="H88:H89"/>
    <mergeCell ref="I88:I89"/>
    <mergeCell ref="I90:I91"/>
    <mergeCell ref="H84:H85"/>
    <mergeCell ref="H86:H87"/>
    <mergeCell ref="H82:H83"/>
    <mergeCell ref="I66:I67"/>
    <mergeCell ref="I68:I69"/>
    <mergeCell ref="I70:I71"/>
    <mergeCell ref="I72:I73"/>
    <mergeCell ref="I74:I75"/>
    <mergeCell ref="I76:I77"/>
    <mergeCell ref="I78:I79"/>
    <mergeCell ref="I80:I81"/>
    <mergeCell ref="H72:H73"/>
    <mergeCell ref="H74:H75"/>
    <mergeCell ref="H76:H77"/>
    <mergeCell ref="H78:H79"/>
    <mergeCell ref="H80:H81"/>
    <mergeCell ref="I60:I61"/>
    <mergeCell ref="I62:I63"/>
    <mergeCell ref="I64:I65"/>
    <mergeCell ref="H66:H67"/>
    <mergeCell ref="H68:H69"/>
    <mergeCell ref="H70:H71"/>
    <mergeCell ref="H50:H51"/>
    <mergeCell ref="H64:H65"/>
    <mergeCell ref="I44:I45"/>
    <mergeCell ref="I46:I47"/>
    <mergeCell ref="I48:I49"/>
    <mergeCell ref="I50:I51"/>
    <mergeCell ref="I52:I53"/>
    <mergeCell ref="I54:I55"/>
    <mergeCell ref="I56:I57"/>
    <mergeCell ref="I58:I59"/>
    <mergeCell ref="H48:H49"/>
    <mergeCell ref="H46:H47"/>
    <mergeCell ref="H44:H45"/>
    <mergeCell ref="H62:H63"/>
    <mergeCell ref="H60:H61"/>
    <mergeCell ref="H58:H59"/>
    <mergeCell ref="H56:H57"/>
    <mergeCell ref="H54:H55"/>
    <mergeCell ref="H52:H53"/>
    <mergeCell ref="H34:H35"/>
    <mergeCell ref="H36:H37"/>
    <mergeCell ref="H38:H39"/>
    <mergeCell ref="H40:H41"/>
    <mergeCell ref="H42:H43"/>
    <mergeCell ref="I34:I35"/>
    <mergeCell ref="I36:I37"/>
    <mergeCell ref="I38:I39"/>
    <mergeCell ref="I40:I41"/>
    <mergeCell ref="I42:I4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82"/>
  <sheetViews>
    <sheetView zoomScale="80" zoomScaleNormal="80" workbookViewId="0">
      <selection activeCell="H25" sqref="H25"/>
    </sheetView>
  </sheetViews>
  <sheetFormatPr defaultColWidth="9.109375" defaultRowHeight="14.4"/>
  <cols>
    <col min="1" max="1" width="10.44140625" customWidth="1"/>
    <col min="2" max="2" width="14.5546875" style="12" bestFit="1" customWidth="1"/>
    <col min="4" max="4" width="10.33203125" customWidth="1"/>
    <col min="5" max="5" width="21.33203125" customWidth="1"/>
    <col min="6" max="6" width="11.6640625" customWidth="1"/>
    <col min="20" max="20" width="10.6640625" customWidth="1"/>
    <col min="21" max="21" width="11.6640625" customWidth="1"/>
    <col min="22" max="22" width="8.44140625" customWidth="1"/>
    <col min="23" max="23" width="12.21875" customWidth="1"/>
  </cols>
  <sheetData>
    <row r="3" spans="1:25" ht="18">
      <c r="A3" s="145" t="s">
        <v>148</v>
      </c>
    </row>
    <row r="4" spans="1:25">
      <c r="A4" s="54"/>
      <c r="B4" s="55"/>
      <c r="C4" s="54"/>
      <c r="D4" s="132" t="s">
        <v>62</v>
      </c>
      <c r="E4" s="133"/>
      <c r="F4" s="133"/>
      <c r="G4" s="133"/>
      <c r="H4" s="133"/>
      <c r="I4" s="133"/>
      <c r="J4" s="133"/>
      <c r="K4" s="134"/>
    </row>
    <row r="5" spans="1:25">
      <c r="A5" s="56" t="s">
        <v>10</v>
      </c>
      <c r="B5" s="57" t="s">
        <v>20</v>
      </c>
      <c r="C5" s="56" t="s">
        <v>9</v>
      </c>
      <c r="D5" s="57" t="s">
        <v>53</v>
      </c>
      <c r="E5" s="56" t="s">
        <v>54</v>
      </c>
      <c r="F5" s="56" t="s">
        <v>55</v>
      </c>
      <c r="G5" s="56" t="s">
        <v>56</v>
      </c>
      <c r="H5" s="56" t="s">
        <v>57</v>
      </c>
      <c r="I5" s="56" t="s">
        <v>58</v>
      </c>
      <c r="J5" s="56" t="s">
        <v>24</v>
      </c>
      <c r="K5" s="56" t="s">
        <v>23</v>
      </c>
      <c r="O5" s="15"/>
      <c r="P5" s="16"/>
      <c r="Q5" s="16"/>
      <c r="R5" s="16"/>
      <c r="S5" s="16"/>
      <c r="T5" s="16"/>
      <c r="U5" s="16"/>
      <c r="V5" s="16"/>
      <c r="W5" s="17" t="s">
        <v>13</v>
      </c>
      <c r="X5" s="17" t="s">
        <v>12</v>
      </c>
      <c r="Y5" s="119"/>
    </row>
    <row r="6" spans="1:25">
      <c r="A6" s="34" t="s">
        <v>59</v>
      </c>
      <c r="B6" s="36" t="s">
        <v>66</v>
      </c>
      <c r="C6" s="34">
        <v>1</v>
      </c>
      <c r="D6" s="34" t="s">
        <v>15</v>
      </c>
      <c r="E6" s="34" t="s">
        <v>15</v>
      </c>
      <c r="F6" s="34" t="s">
        <v>15</v>
      </c>
      <c r="G6" s="44">
        <f>LOG(2*10^1)</f>
        <v>1.3010299956639813</v>
      </c>
      <c r="H6" s="34" t="s">
        <v>15</v>
      </c>
      <c r="I6" s="34" t="s">
        <v>15</v>
      </c>
      <c r="J6" s="34" t="s">
        <v>15</v>
      </c>
      <c r="K6" s="31" t="s">
        <v>15</v>
      </c>
      <c r="L6" s="61" t="s">
        <v>81</v>
      </c>
      <c r="O6" s="19" t="s">
        <v>61</v>
      </c>
      <c r="P6" s="20"/>
      <c r="Q6" s="20"/>
      <c r="R6" s="20"/>
      <c r="S6" s="20"/>
      <c r="T6" s="20"/>
      <c r="U6" s="20"/>
      <c r="V6" s="20"/>
      <c r="W6" s="20" t="s">
        <v>60</v>
      </c>
      <c r="X6" s="20" t="s">
        <v>15</v>
      </c>
      <c r="Y6" s="21"/>
    </row>
    <row r="7" spans="1:25">
      <c r="A7" s="35" t="s">
        <v>59</v>
      </c>
      <c r="B7" s="43" t="s">
        <v>66</v>
      </c>
      <c r="C7" s="35">
        <v>1</v>
      </c>
      <c r="D7" s="50" t="s">
        <v>15</v>
      </c>
      <c r="E7" s="35" t="s">
        <v>15</v>
      </c>
      <c r="F7" s="35" t="s">
        <v>15</v>
      </c>
      <c r="G7" s="45">
        <f>LOG(5*10^1)</f>
        <v>1.6989700043360187</v>
      </c>
      <c r="H7" s="35" t="s">
        <v>15</v>
      </c>
      <c r="I7" s="35" t="s">
        <v>15</v>
      </c>
      <c r="J7" s="35" t="s">
        <v>15</v>
      </c>
      <c r="K7" s="33" t="s">
        <v>15</v>
      </c>
      <c r="O7" s="118" t="s">
        <v>72</v>
      </c>
      <c r="P7" s="7"/>
      <c r="Q7" s="7"/>
      <c r="R7" s="7"/>
      <c r="S7" s="7"/>
      <c r="T7" s="7"/>
      <c r="U7" s="7"/>
      <c r="V7" s="7"/>
      <c r="W7" s="7" t="s">
        <v>70</v>
      </c>
      <c r="X7" s="9" t="s">
        <v>71</v>
      </c>
      <c r="Y7" s="25"/>
    </row>
    <row r="8" spans="1:25">
      <c r="A8" s="30" t="s">
        <v>59</v>
      </c>
      <c r="B8" s="36" t="s">
        <v>67</v>
      </c>
      <c r="C8" s="1">
        <v>1</v>
      </c>
      <c r="D8" s="44" t="s">
        <v>71</v>
      </c>
      <c r="E8" s="46" t="s">
        <v>71</v>
      </c>
      <c r="F8" s="46" t="s">
        <v>71</v>
      </c>
      <c r="G8" s="46" t="s">
        <v>71</v>
      </c>
      <c r="H8" s="34" t="s">
        <v>15</v>
      </c>
      <c r="I8" s="34" t="s">
        <v>15</v>
      </c>
      <c r="J8" s="34" t="s">
        <v>15</v>
      </c>
      <c r="K8" s="34" t="s">
        <v>15</v>
      </c>
      <c r="L8" s="62" t="s">
        <v>81</v>
      </c>
      <c r="O8" s="2"/>
      <c r="P8" s="20"/>
      <c r="Q8" s="20"/>
      <c r="R8" s="20"/>
      <c r="S8" s="20"/>
      <c r="T8" s="20"/>
      <c r="U8" s="20"/>
      <c r="V8" s="20"/>
      <c r="W8" s="20"/>
      <c r="X8" s="20"/>
      <c r="Y8" s="41"/>
    </row>
    <row r="9" spans="1:25">
      <c r="A9" s="32" t="s">
        <v>59</v>
      </c>
      <c r="B9" s="37" t="s">
        <v>67</v>
      </c>
      <c r="C9" s="1">
        <v>1</v>
      </c>
      <c r="D9" s="35" t="s">
        <v>15</v>
      </c>
      <c r="E9" s="47" t="s">
        <v>71</v>
      </c>
      <c r="F9" s="47" t="s">
        <v>71</v>
      </c>
      <c r="G9" s="47" t="s">
        <v>71</v>
      </c>
      <c r="H9" s="35" t="s">
        <v>15</v>
      </c>
      <c r="I9" s="35" t="s">
        <v>15</v>
      </c>
      <c r="J9" s="35" t="s">
        <v>15</v>
      </c>
      <c r="K9" s="35" t="s">
        <v>15</v>
      </c>
    </row>
    <row r="10" spans="1:25">
      <c r="A10" s="34" t="s">
        <v>59</v>
      </c>
      <c r="B10" s="43" t="s">
        <v>69</v>
      </c>
      <c r="C10" s="34">
        <v>1</v>
      </c>
      <c r="D10" s="50" t="s">
        <v>15</v>
      </c>
      <c r="E10" s="34" t="s">
        <v>15</v>
      </c>
      <c r="F10" s="34" t="s">
        <v>15</v>
      </c>
      <c r="G10" s="34" t="s">
        <v>15</v>
      </c>
      <c r="H10" s="34" t="s">
        <v>15</v>
      </c>
      <c r="I10" s="34" t="s">
        <v>15</v>
      </c>
      <c r="J10" s="34" t="s">
        <v>15</v>
      </c>
      <c r="K10" s="34" t="s">
        <v>15</v>
      </c>
      <c r="L10" s="62" t="s">
        <v>84</v>
      </c>
    </row>
    <row r="11" spans="1:25">
      <c r="A11" s="35" t="s">
        <v>59</v>
      </c>
      <c r="B11" s="43" t="s">
        <v>69</v>
      </c>
      <c r="C11" s="35">
        <v>1</v>
      </c>
      <c r="D11" s="35" t="s">
        <v>15</v>
      </c>
      <c r="E11" s="35" t="s">
        <v>15</v>
      </c>
      <c r="F11" s="35" t="s">
        <v>15</v>
      </c>
      <c r="G11" s="35" t="s">
        <v>15</v>
      </c>
      <c r="H11" s="35" t="s">
        <v>15</v>
      </c>
      <c r="I11" s="35" t="s">
        <v>15</v>
      </c>
      <c r="J11" s="35" t="s">
        <v>15</v>
      </c>
      <c r="K11" s="35" t="s">
        <v>15</v>
      </c>
    </row>
    <row r="12" spans="1:25">
      <c r="A12" s="30" t="s">
        <v>59</v>
      </c>
      <c r="B12" s="36">
        <v>42055</v>
      </c>
      <c r="C12" s="31">
        <v>2</v>
      </c>
      <c r="D12" s="50" t="s">
        <v>15</v>
      </c>
      <c r="E12" s="50" t="s">
        <v>15</v>
      </c>
      <c r="F12" s="50" t="s">
        <v>15</v>
      </c>
      <c r="G12" s="50" t="s">
        <v>15</v>
      </c>
      <c r="H12" s="50" t="s">
        <v>15</v>
      </c>
      <c r="I12" s="50" t="s">
        <v>15</v>
      </c>
      <c r="J12" s="50" t="s">
        <v>15</v>
      </c>
      <c r="K12" s="50" t="s">
        <v>15</v>
      </c>
      <c r="L12" s="62" t="s">
        <v>81</v>
      </c>
    </row>
    <row r="13" spans="1:25">
      <c r="A13" s="32" t="s">
        <v>59</v>
      </c>
      <c r="B13" s="37">
        <v>42056</v>
      </c>
      <c r="C13" s="33">
        <v>2</v>
      </c>
      <c r="D13" s="35" t="s">
        <v>15</v>
      </c>
      <c r="E13" s="35" t="s">
        <v>15</v>
      </c>
      <c r="F13" s="35" t="s">
        <v>15</v>
      </c>
      <c r="G13" s="35" t="s">
        <v>15</v>
      </c>
      <c r="H13" s="35" t="s">
        <v>15</v>
      </c>
      <c r="I13" s="35" t="s">
        <v>15</v>
      </c>
      <c r="J13" s="35" t="s">
        <v>15</v>
      </c>
      <c r="K13" s="35" t="s">
        <v>15</v>
      </c>
    </row>
    <row r="14" spans="1:25">
      <c r="A14" s="34" t="s">
        <v>59</v>
      </c>
      <c r="B14" s="43">
        <v>42062</v>
      </c>
      <c r="C14" s="34">
        <v>3</v>
      </c>
      <c r="D14" s="50" t="s">
        <v>15</v>
      </c>
      <c r="E14" s="50" t="s">
        <v>15</v>
      </c>
      <c r="F14" s="50" t="s">
        <v>15</v>
      </c>
      <c r="G14" s="50" t="s">
        <v>15</v>
      </c>
      <c r="H14" s="50" t="s">
        <v>15</v>
      </c>
      <c r="I14" s="50" t="s">
        <v>15</v>
      </c>
      <c r="J14" s="50" t="s">
        <v>15</v>
      </c>
      <c r="K14" s="50" t="s">
        <v>15</v>
      </c>
      <c r="L14" s="62" t="s">
        <v>81</v>
      </c>
    </row>
    <row r="15" spans="1:25">
      <c r="A15" s="35" t="s">
        <v>59</v>
      </c>
      <c r="B15" s="37">
        <v>42062</v>
      </c>
      <c r="C15" s="35">
        <v>3</v>
      </c>
      <c r="D15" s="35" t="s">
        <v>15</v>
      </c>
      <c r="E15" s="35" t="s">
        <v>15</v>
      </c>
      <c r="F15" s="35" t="s">
        <v>15</v>
      </c>
      <c r="G15" s="35" t="s">
        <v>15</v>
      </c>
      <c r="H15" s="35" t="s">
        <v>15</v>
      </c>
      <c r="I15" s="35" t="s">
        <v>15</v>
      </c>
      <c r="J15" s="35" t="s">
        <v>15</v>
      </c>
      <c r="K15" s="35" t="s">
        <v>15</v>
      </c>
      <c r="S15" s="4"/>
    </row>
    <row r="16" spans="1:25">
      <c r="A16" s="1" t="s">
        <v>73</v>
      </c>
      <c r="B16" s="5"/>
      <c r="C16" s="1"/>
      <c r="D16" s="2"/>
      <c r="E16" s="1"/>
      <c r="F16" s="2"/>
      <c r="G16" s="2"/>
      <c r="H16" s="1"/>
      <c r="I16" s="1"/>
      <c r="J16" s="1"/>
      <c r="K16" s="1"/>
    </row>
    <row r="17" spans="1:21">
      <c r="A17" s="42" t="s">
        <v>74</v>
      </c>
    </row>
    <row r="18" spans="1:21">
      <c r="A18" t="s">
        <v>75</v>
      </c>
    </row>
    <row r="19" spans="1:21">
      <c r="A19" s="42" t="s">
        <v>80</v>
      </c>
    </row>
    <row r="20" spans="1:21">
      <c r="A20" s="42" t="s">
        <v>82</v>
      </c>
      <c r="J20" s="39"/>
    </row>
    <row r="21" spans="1:21">
      <c r="A21" s="42" t="s">
        <v>68</v>
      </c>
    </row>
    <row r="22" spans="1:21">
      <c r="A22" t="s">
        <v>83</v>
      </c>
      <c r="N22" s="63"/>
      <c r="O22" s="63"/>
      <c r="P22" s="114"/>
      <c r="Q22" s="63"/>
      <c r="R22" s="63"/>
      <c r="S22" s="63"/>
      <c r="T22" s="63"/>
      <c r="U22" s="63"/>
    </row>
    <row r="23" spans="1:21">
      <c r="A23" s="42" t="s">
        <v>79</v>
      </c>
      <c r="G23" s="38"/>
      <c r="P23" s="63"/>
      <c r="Q23" s="63"/>
      <c r="R23" s="63"/>
      <c r="S23" s="63"/>
      <c r="T23" s="63"/>
      <c r="U23" s="63"/>
    </row>
    <row r="24" spans="1:21">
      <c r="A24" s="49"/>
    </row>
    <row r="25" spans="1:21">
      <c r="A25" s="49"/>
      <c r="B25" s="11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</row>
    <row r="32" spans="1:21">
      <c r="A32" s="114"/>
      <c r="B32" s="11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1:20">
      <c r="A33" s="63"/>
      <c r="B33" s="11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>
      <c r="A34" s="115"/>
      <c r="B34" s="116"/>
      <c r="C34" s="115"/>
      <c r="D34" s="112"/>
      <c r="E34" s="115"/>
      <c r="F34" s="112"/>
      <c r="G34" s="112"/>
      <c r="H34" s="115"/>
      <c r="I34" s="115"/>
      <c r="J34" s="115"/>
      <c r="K34" s="115"/>
      <c r="L34" s="63"/>
      <c r="M34" s="63"/>
      <c r="N34" s="63"/>
      <c r="O34" s="63"/>
      <c r="P34" s="63"/>
      <c r="Q34" s="63"/>
      <c r="R34" s="63"/>
      <c r="S34" s="63"/>
      <c r="T34" s="63"/>
    </row>
    <row r="35" spans="1:20">
      <c r="A35" s="115"/>
      <c r="B35" s="116"/>
      <c r="C35" s="115"/>
      <c r="D35" s="112"/>
      <c r="E35" s="115"/>
      <c r="F35" s="112"/>
      <c r="G35" s="112"/>
      <c r="H35" s="115"/>
      <c r="I35" s="115"/>
      <c r="J35" s="115"/>
      <c r="K35" s="115"/>
      <c r="L35" s="63"/>
      <c r="M35" s="63"/>
      <c r="N35" s="63"/>
      <c r="O35" s="63"/>
      <c r="P35" s="63"/>
      <c r="Q35" s="63"/>
      <c r="R35" s="63"/>
      <c r="S35" s="63"/>
      <c r="T35" s="63"/>
    </row>
    <row r="36" spans="1:20">
      <c r="A36" s="115"/>
      <c r="B36" s="116"/>
      <c r="C36" s="115"/>
      <c r="D36" s="112"/>
      <c r="E36" s="115"/>
      <c r="F36" s="112"/>
      <c r="G36" s="112"/>
      <c r="H36" s="115"/>
      <c r="I36" s="115"/>
      <c r="J36" s="115"/>
      <c r="K36" s="115"/>
      <c r="L36" s="63"/>
      <c r="M36" s="63"/>
      <c r="N36" s="63"/>
      <c r="O36" s="63"/>
      <c r="P36" s="63"/>
      <c r="Q36" s="63"/>
      <c r="R36" s="63"/>
      <c r="S36" s="63"/>
      <c r="T36" s="63"/>
    </row>
    <row r="37" spans="1:20">
      <c r="A37" s="1"/>
      <c r="B37" s="5"/>
      <c r="C37" s="1"/>
      <c r="D37" s="2"/>
      <c r="E37" s="1"/>
      <c r="F37" s="2"/>
      <c r="G37" s="2"/>
      <c r="H37" s="1"/>
      <c r="I37" s="1"/>
      <c r="J37" s="1"/>
      <c r="K37" s="1"/>
    </row>
    <row r="38" spans="1:20">
      <c r="A38" s="1"/>
      <c r="B38" s="5"/>
      <c r="C38" s="1"/>
      <c r="D38" s="2"/>
      <c r="E38" s="1"/>
      <c r="F38" s="2"/>
      <c r="G38" s="2"/>
      <c r="H38" s="1"/>
      <c r="I38" s="1"/>
      <c r="J38" s="1"/>
      <c r="K38" s="1"/>
    </row>
    <row r="39" spans="1:20">
      <c r="A39" s="1"/>
      <c r="B39" s="5"/>
      <c r="C39" s="1"/>
      <c r="D39" s="2"/>
      <c r="E39" s="1"/>
      <c r="F39" s="2"/>
      <c r="G39" s="2"/>
      <c r="H39" s="1"/>
      <c r="I39" s="1"/>
      <c r="J39" s="1"/>
      <c r="K39" s="1"/>
    </row>
    <row r="40" spans="1:20">
      <c r="A40" s="1"/>
      <c r="B40" s="5"/>
      <c r="C40" s="1"/>
      <c r="D40" s="2"/>
      <c r="E40" s="1"/>
      <c r="F40" s="2"/>
      <c r="G40" s="2"/>
      <c r="H40" s="1"/>
      <c r="I40" s="1"/>
      <c r="J40" s="1"/>
      <c r="K40" s="1"/>
    </row>
    <row r="41" spans="1:20">
      <c r="A41" s="1"/>
      <c r="B41" s="5"/>
      <c r="C41" s="1"/>
      <c r="D41" s="2"/>
      <c r="E41" s="1"/>
      <c r="F41" s="2"/>
      <c r="G41" s="2"/>
      <c r="H41" s="1"/>
      <c r="I41" s="1"/>
      <c r="J41" s="1"/>
      <c r="K41" s="1"/>
    </row>
    <row r="42" spans="1:20">
      <c r="A42" s="1"/>
      <c r="B42" s="5"/>
      <c r="C42" s="1"/>
      <c r="D42" s="2"/>
      <c r="E42" s="1"/>
      <c r="F42" s="2"/>
      <c r="G42" s="2"/>
      <c r="H42" s="1"/>
      <c r="I42" s="1"/>
      <c r="J42" s="1"/>
      <c r="K42" s="1"/>
    </row>
    <row r="43" spans="1:20">
      <c r="A43" s="1"/>
      <c r="B43" s="5"/>
      <c r="C43" s="1"/>
      <c r="D43" s="2"/>
      <c r="E43" s="1"/>
      <c r="F43" s="2"/>
      <c r="G43" s="2"/>
      <c r="H43" s="1"/>
      <c r="I43" s="1"/>
      <c r="J43" s="1"/>
      <c r="K43" s="1"/>
    </row>
    <row r="44" spans="1:20">
      <c r="A44" s="1"/>
      <c r="B44" s="5"/>
      <c r="C44" s="1"/>
      <c r="D44" s="2"/>
      <c r="E44" s="1"/>
      <c r="F44" s="2"/>
      <c r="G44" s="2"/>
      <c r="H44" s="1"/>
      <c r="I44" s="1"/>
      <c r="J44" s="1"/>
      <c r="K44" s="1"/>
    </row>
    <row r="45" spans="1:20">
      <c r="A45" s="1"/>
      <c r="B45" s="5"/>
      <c r="C45" s="1"/>
      <c r="D45" s="2"/>
      <c r="E45" s="1"/>
      <c r="F45" s="2"/>
      <c r="G45" s="2"/>
      <c r="H45" s="1"/>
      <c r="I45" s="1"/>
      <c r="J45" s="1"/>
      <c r="K45" s="1"/>
    </row>
    <row r="46" spans="1:20">
      <c r="A46" s="1"/>
      <c r="B46" s="5"/>
      <c r="C46" s="1"/>
      <c r="D46" s="2"/>
      <c r="E46" s="1"/>
      <c r="F46" s="2"/>
      <c r="G46" s="2"/>
      <c r="H46" s="1"/>
      <c r="I46" s="1"/>
      <c r="J46" s="1"/>
      <c r="K46" s="1"/>
    </row>
    <row r="47" spans="1:20">
      <c r="A47" s="1"/>
      <c r="B47" s="5"/>
      <c r="C47" s="1"/>
      <c r="D47" s="2"/>
      <c r="E47" s="1"/>
      <c r="F47" s="2"/>
      <c r="G47" s="2"/>
      <c r="H47" s="1"/>
      <c r="I47" s="1"/>
      <c r="J47" s="1"/>
      <c r="K47" s="1"/>
    </row>
    <row r="48" spans="1:20">
      <c r="A48" s="8"/>
      <c r="B48" s="13"/>
      <c r="C48" s="8"/>
      <c r="D48" s="9"/>
      <c r="E48" s="8"/>
      <c r="F48" s="9"/>
      <c r="G48" s="9"/>
      <c r="H48" s="1"/>
      <c r="I48" s="1"/>
      <c r="J48" s="1"/>
      <c r="K48" s="1"/>
    </row>
    <row r="49" spans="1:11">
      <c r="A49" s="1"/>
      <c r="B49" s="5"/>
      <c r="C49" s="1"/>
      <c r="D49" s="2"/>
      <c r="E49" s="1"/>
      <c r="F49" s="2"/>
      <c r="G49" s="2"/>
      <c r="H49" s="1"/>
      <c r="I49" s="1"/>
      <c r="J49" s="1"/>
      <c r="K49" s="1"/>
    </row>
    <row r="50" spans="1:11">
      <c r="A50" s="1"/>
      <c r="B50" s="5"/>
      <c r="C50" s="1"/>
      <c r="D50" s="2"/>
      <c r="E50" s="1"/>
      <c r="F50" s="2"/>
      <c r="G50" s="2"/>
      <c r="H50" s="1"/>
      <c r="I50" s="1"/>
      <c r="J50" s="1"/>
      <c r="K50" s="1"/>
    </row>
    <row r="51" spans="1:11">
      <c r="A51" s="1"/>
      <c r="B51" s="5"/>
      <c r="C51" s="1"/>
      <c r="D51" s="2"/>
      <c r="E51" s="1"/>
      <c r="F51" s="2"/>
      <c r="G51" s="2"/>
    </row>
    <row r="52" spans="1:11">
      <c r="A52" s="1"/>
      <c r="B52" s="5"/>
      <c r="C52" s="1"/>
      <c r="D52" s="2"/>
      <c r="E52" s="1"/>
      <c r="F52" s="2"/>
      <c r="G52" s="2"/>
    </row>
    <row r="53" spans="1:11">
      <c r="A53" s="1"/>
      <c r="B53" s="5"/>
      <c r="C53" s="1"/>
      <c r="D53" s="2"/>
      <c r="E53" s="1"/>
      <c r="F53" s="2"/>
      <c r="G53" s="2"/>
    </row>
    <row r="54" spans="1:11">
      <c r="A54" s="1"/>
      <c r="B54" s="5"/>
      <c r="C54" s="1"/>
      <c r="D54" s="2"/>
      <c r="E54" s="1"/>
      <c r="F54" s="2"/>
      <c r="G54" s="2"/>
    </row>
    <row r="55" spans="1:11">
      <c r="A55" s="1"/>
      <c r="B55" s="5"/>
      <c r="C55" s="1"/>
      <c r="D55" s="2"/>
      <c r="E55" s="1"/>
      <c r="F55" s="2"/>
      <c r="G55" s="2"/>
    </row>
    <row r="56" spans="1:11">
      <c r="A56" s="1"/>
      <c r="B56" s="5"/>
      <c r="C56" s="1"/>
      <c r="D56" s="2"/>
      <c r="E56" s="1"/>
      <c r="F56" s="2"/>
      <c r="G56" s="2"/>
    </row>
    <row r="57" spans="1:11">
      <c r="A57" s="1"/>
      <c r="B57" s="5"/>
      <c r="C57" s="1"/>
      <c r="D57" s="2"/>
      <c r="E57" s="1"/>
      <c r="F57" s="2"/>
      <c r="G57" s="2"/>
    </row>
    <row r="58" spans="1:11">
      <c r="A58" s="1"/>
      <c r="B58" s="5"/>
      <c r="C58" s="1"/>
      <c r="D58" s="2"/>
      <c r="E58" s="1"/>
      <c r="F58" s="2"/>
      <c r="G58" s="2"/>
    </row>
    <row r="59" spans="1:11">
      <c r="A59" s="1"/>
      <c r="B59" s="5"/>
      <c r="C59" s="1"/>
      <c r="D59" s="2"/>
      <c r="E59" s="1"/>
      <c r="F59" s="2"/>
      <c r="G59" s="2"/>
    </row>
    <row r="60" spans="1:11">
      <c r="A60" s="1"/>
      <c r="B60" s="5"/>
      <c r="C60" s="1"/>
      <c r="D60" s="2"/>
      <c r="E60" s="1"/>
      <c r="F60" s="2"/>
      <c r="G60" s="2"/>
    </row>
    <row r="61" spans="1:11">
      <c r="A61" s="1"/>
      <c r="B61" s="5"/>
      <c r="C61" s="1"/>
      <c r="D61" s="2"/>
      <c r="E61" s="1"/>
      <c r="F61" s="2"/>
      <c r="G61" s="2"/>
    </row>
    <row r="62" spans="1:11">
      <c r="A62" s="1"/>
      <c r="B62" s="5"/>
      <c r="C62" s="1"/>
      <c r="D62" s="2"/>
      <c r="E62" s="1"/>
      <c r="F62" s="2"/>
      <c r="G62" s="2"/>
    </row>
    <row r="63" spans="1:11">
      <c r="A63" s="1"/>
      <c r="B63" s="5"/>
      <c r="C63" s="1"/>
      <c r="D63" s="2"/>
      <c r="E63" s="1"/>
      <c r="F63" s="2"/>
      <c r="G63" s="2"/>
    </row>
    <row r="64" spans="1:11">
      <c r="A64" s="1"/>
      <c r="B64" s="5"/>
      <c r="C64" s="1"/>
      <c r="D64" s="2"/>
      <c r="E64" s="1"/>
      <c r="F64" s="2"/>
      <c r="G64" s="2"/>
    </row>
    <row r="65" spans="1:7">
      <c r="A65" s="1"/>
      <c r="B65" s="5"/>
      <c r="C65" s="1"/>
      <c r="D65" s="2"/>
      <c r="E65" s="1"/>
      <c r="F65" s="2"/>
      <c r="G65" s="2"/>
    </row>
    <row r="66" spans="1:7">
      <c r="A66" s="1"/>
      <c r="B66" s="5"/>
      <c r="C66" s="1"/>
      <c r="D66" s="2"/>
      <c r="E66" s="1"/>
      <c r="F66" s="2"/>
      <c r="G66" s="2"/>
    </row>
    <row r="67" spans="1:7">
      <c r="A67" s="1"/>
      <c r="B67" s="5"/>
      <c r="C67" s="1"/>
      <c r="D67" s="2"/>
      <c r="E67" s="1"/>
      <c r="F67" s="2"/>
      <c r="G67" s="2"/>
    </row>
    <row r="68" spans="1:7">
      <c r="A68" s="1"/>
      <c r="B68" s="5"/>
      <c r="C68" s="1"/>
      <c r="D68" s="2"/>
      <c r="E68" s="1"/>
      <c r="F68" s="2"/>
      <c r="G68" s="2"/>
    </row>
    <row r="69" spans="1:7">
      <c r="A69" s="1"/>
      <c r="B69" s="5"/>
      <c r="C69" s="1"/>
      <c r="D69" s="2"/>
      <c r="E69" s="1"/>
      <c r="F69" s="2"/>
      <c r="G69" s="2"/>
    </row>
    <row r="70" spans="1:7">
      <c r="A70" s="1"/>
      <c r="B70" s="5"/>
      <c r="C70" s="1"/>
      <c r="D70" s="2"/>
      <c r="E70" s="1"/>
      <c r="F70" s="2"/>
      <c r="G70" s="2"/>
    </row>
    <row r="71" spans="1:7">
      <c r="A71" s="1"/>
      <c r="B71" s="5"/>
      <c r="C71" s="1"/>
      <c r="D71" s="2"/>
      <c r="E71" s="1"/>
      <c r="F71" s="2"/>
      <c r="G71" s="2"/>
    </row>
    <row r="72" spans="1:7">
      <c r="A72" s="1"/>
      <c r="B72" s="5"/>
      <c r="C72" s="1"/>
      <c r="D72" s="2"/>
      <c r="E72" s="1"/>
      <c r="F72" s="2"/>
      <c r="G72" s="2"/>
    </row>
    <row r="73" spans="1:7">
      <c r="E73" s="1"/>
      <c r="F73" s="2"/>
      <c r="G73" s="2"/>
    </row>
    <row r="74" spans="1:7">
      <c r="A74" s="1"/>
      <c r="C74" s="1"/>
      <c r="D74" s="2"/>
      <c r="E74" s="1"/>
      <c r="F74" s="2"/>
      <c r="G74" s="2"/>
    </row>
    <row r="75" spans="1:7">
      <c r="A75" s="1"/>
      <c r="C75" s="1"/>
      <c r="D75" s="2"/>
      <c r="E75" s="1"/>
      <c r="F75" s="2"/>
      <c r="G75" s="2"/>
    </row>
    <row r="76" spans="1:7">
      <c r="A76" s="1"/>
      <c r="C76" s="1"/>
      <c r="D76" s="2"/>
      <c r="E76" s="1"/>
      <c r="F76" s="2"/>
      <c r="G76" s="2"/>
    </row>
    <row r="77" spans="1:7">
      <c r="A77" s="1"/>
      <c r="C77" s="1"/>
      <c r="D77" s="2"/>
      <c r="E77" s="1"/>
      <c r="F77" s="2"/>
      <c r="G77" s="2"/>
    </row>
    <row r="78" spans="1:7">
      <c r="E78" s="1"/>
      <c r="F78" s="2"/>
      <c r="G78" s="2"/>
    </row>
    <row r="79" spans="1:7">
      <c r="A79" s="1"/>
      <c r="C79" s="1"/>
      <c r="D79" s="2"/>
      <c r="E79" s="1"/>
      <c r="F79" s="2"/>
      <c r="G79" s="2"/>
    </row>
    <row r="80" spans="1:7">
      <c r="A80" s="1"/>
      <c r="C80" s="1"/>
      <c r="D80" s="2"/>
      <c r="E80" s="1"/>
      <c r="F80" s="2"/>
      <c r="G80" s="2"/>
    </row>
    <row r="81" spans="1:7">
      <c r="A81" s="1"/>
      <c r="C81" s="1"/>
      <c r="D81" s="2"/>
      <c r="E81" s="1"/>
      <c r="F81" s="2"/>
      <c r="G81" s="2"/>
    </row>
    <row r="82" spans="1:7">
      <c r="A82" s="1"/>
      <c r="C82" s="1"/>
      <c r="D82" s="2"/>
      <c r="E82" s="1"/>
      <c r="F82" s="2"/>
      <c r="G82" s="2"/>
    </row>
  </sheetData>
  <mergeCells count="1">
    <mergeCell ref="D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110"/>
  <sheetViews>
    <sheetView tabSelected="1" topLeftCell="G9" zoomScale="55" zoomScaleNormal="55" workbookViewId="0">
      <selection activeCell="N31" sqref="N31"/>
    </sheetView>
  </sheetViews>
  <sheetFormatPr defaultColWidth="9.109375" defaultRowHeight="14.4"/>
  <cols>
    <col min="2" max="2" width="12.5546875" customWidth="1"/>
    <col min="3" max="3" width="20.33203125" customWidth="1"/>
    <col min="18" max="18" width="8.88671875" customWidth="1"/>
    <col min="19" max="20" width="14.44140625" customWidth="1"/>
    <col min="21" max="21" width="15.33203125" customWidth="1"/>
    <col min="22" max="22" width="16.77734375" customWidth="1"/>
    <col min="23" max="23" width="14" customWidth="1"/>
    <col min="24" max="24" width="15.109375" customWidth="1"/>
    <col min="25" max="25" width="23.44140625" customWidth="1"/>
    <col min="26" max="26" width="19" customWidth="1"/>
  </cols>
  <sheetData>
    <row r="2" spans="1:28">
      <c r="E2" s="1"/>
      <c r="F2" s="2"/>
      <c r="G2" s="2"/>
      <c r="H2" s="4"/>
      <c r="I2" s="4"/>
      <c r="W2" s="4"/>
    </row>
    <row r="3" spans="1:28" ht="23.4">
      <c r="A3" s="127" t="s">
        <v>143</v>
      </c>
      <c r="B3" s="85"/>
      <c r="C3" s="86"/>
      <c r="D3" s="87"/>
      <c r="E3" s="86"/>
      <c r="F3" s="86"/>
      <c r="G3" s="87"/>
      <c r="H3" s="87"/>
      <c r="I3" s="87"/>
      <c r="J3" s="87"/>
      <c r="K3" s="87"/>
      <c r="L3" s="87"/>
      <c r="M3" s="86"/>
      <c r="N3" s="86"/>
      <c r="O3" s="87"/>
      <c r="P3" s="87"/>
      <c r="Q3" s="87"/>
      <c r="R3" s="85"/>
      <c r="S3" s="86"/>
      <c r="T3" s="87"/>
      <c r="U3" s="86"/>
      <c r="V3" s="86"/>
      <c r="W3" s="87"/>
      <c r="X3" s="86"/>
      <c r="Y3" s="86"/>
      <c r="Z3" s="52"/>
      <c r="AA3" s="52"/>
      <c r="AB3" s="52"/>
    </row>
    <row r="4" spans="1:28">
      <c r="A4" t="s">
        <v>144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2"/>
      <c r="AA4" s="52"/>
      <c r="AB4" s="52"/>
    </row>
    <row r="5" spans="1:28">
      <c r="A5" s="76" t="s">
        <v>145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2"/>
      <c r="AA5" s="52"/>
      <c r="AB5" s="52"/>
    </row>
    <row r="6" spans="1:28">
      <c r="A6" s="78" t="s">
        <v>0</v>
      </c>
      <c r="B6" s="79" t="s">
        <v>12</v>
      </c>
      <c r="C6" s="2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>
      <c r="A7" s="30" t="s">
        <v>53</v>
      </c>
      <c r="B7" s="81">
        <v>8.5563025007672877</v>
      </c>
      <c r="C7" s="117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20"/>
      <c r="Y7" s="52"/>
      <c r="Z7" s="52"/>
      <c r="AA7" s="52"/>
      <c r="AB7" s="52"/>
    </row>
    <row r="8" spans="1:28">
      <c r="A8" s="80" t="s">
        <v>53</v>
      </c>
      <c r="B8" s="82">
        <v>8.672097857935718</v>
      </c>
      <c r="C8" s="117"/>
    </row>
    <row r="9" spans="1:28">
      <c r="A9" s="80" t="s">
        <v>54</v>
      </c>
      <c r="B9" s="82">
        <v>8.7634279935629369</v>
      </c>
      <c r="C9" s="117"/>
    </row>
    <row r="10" spans="1:28" ht="21">
      <c r="A10" s="80" t="s">
        <v>54</v>
      </c>
      <c r="B10" s="82">
        <v>8.7708520116421447</v>
      </c>
      <c r="C10" s="117"/>
      <c r="R10" s="146" t="s">
        <v>137</v>
      </c>
    </row>
    <row r="11" spans="1:28" ht="15.6">
      <c r="A11" s="80" t="s">
        <v>55</v>
      </c>
      <c r="B11" s="82">
        <v>8.7160033436347994</v>
      </c>
      <c r="C11" s="117"/>
      <c r="R11" s="120"/>
      <c r="S11" s="138" t="s">
        <v>9</v>
      </c>
      <c r="T11" s="139"/>
      <c r="U11" s="140"/>
      <c r="V11" s="120"/>
      <c r="W11" s="120"/>
      <c r="X11" s="120"/>
      <c r="Y11" s="120"/>
      <c r="Z11" s="120"/>
    </row>
    <row r="12" spans="1:28" ht="15.6">
      <c r="A12" s="80" t="s">
        <v>55</v>
      </c>
      <c r="B12" s="82">
        <v>8.7708520116421447</v>
      </c>
      <c r="C12" s="117"/>
      <c r="R12" s="120"/>
      <c r="S12" s="121" t="s">
        <v>131</v>
      </c>
      <c r="T12" s="121" t="s">
        <v>132</v>
      </c>
      <c r="U12" s="121" t="s">
        <v>133</v>
      </c>
      <c r="V12" s="120"/>
      <c r="W12" s="120"/>
      <c r="X12" s="120"/>
      <c r="Y12" s="120"/>
      <c r="Z12" s="120"/>
    </row>
    <row r="13" spans="1:28" ht="15.6">
      <c r="A13" s="80" t="s">
        <v>56</v>
      </c>
      <c r="B13" s="95" t="s">
        <v>28</v>
      </c>
      <c r="C13" s="101" t="s">
        <v>138</v>
      </c>
      <c r="O13" s="20"/>
      <c r="P13" s="20"/>
      <c r="Q13" s="20"/>
      <c r="R13" s="122" t="s">
        <v>0</v>
      </c>
      <c r="S13" s="123" t="s">
        <v>12</v>
      </c>
      <c r="T13" s="123" t="s">
        <v>12</v>
      </c>
      <c r="U13" s="123" t="s">
        <v>12</v>
      </c>
      <c r="V13" s="121" t="s">
        <v>134</v>
      </c>
      <c r="W13" s="121" t="s">
        <v>135</v>
      </c>
      <c r="X13" s="121" t="s">
        <v>136</v>
      </c>
      <c r="Y13" s="121" t="s">
        <v>64</v>
      </c>
      <c r="Z13" s="121" t="s">
        <v>130</v>
      </c>
      <c r="AA13" s="20"/>
    </row>
    <row r="14" spans="1:28" ht="15.6">
      <c r="A14" s="80" t="s">
        <v>56</v>
      </c>
      <c r="B14" s="95" t="s">
        <v>28</v>
      </c>
      <c r="C14" s="117"/>
      <c r="O14" s="20"/>
      <c r="P14" s="20"/>
      <c r="Q14" s="20"/>
      <c r="R14" s="142" t="s">
        <v>53</v>
      </c>
      <c r="S14" s="124">
        <v>8.5563025007672877</v>
      </c>
      <c r="T14" s="124">
        <v>8.9395192526186182</v>
      </c>
      <c r="U14" s="124">
        <v>8.7481880270062007</v>
      </c>
      <c r="V14" s="135">
        <f>AVERAGE(S14,S15)</f>
        <v>8.6142001793515028</v>
      </c>
      <c r="W14" s="135">
        <f t="shared" ref="W14:X14" si="0">AVERAGE(T14,T15)</f>
        <v>8.9586214289537338</v>
      </c>
      <c r="X14" s="135">
        <f t="shared" si="0"/>
        <v>8.7771840004950441</v>
      </c>
      <c r="Y14" s="135">
        <f>AVERAGE(S14,T14,U14,S15,T15,U15)</f>
        <v>8.7833352029334275</v>
      </c>
      <c r="Z14" s="135">
        <f>STDEV(S14,T14,U14,S15,T15,U15)</f>
        <v>0.1599094185226754</v>
      </c>
      <c r="AA14" s="20"/>
    </row>
    <row r="15" spans="1:28" ht="15.6">
      <c r="A15" s="80" t="s">
        <v>57</v>
      </c>
      <c r="B15" s="82">
        <v>9.1673173347481764</v>
      </c>
      <c r="C15" s="117"/>
      <c r="O15" s="20"/>
      <c r="P15" s="20"/>
      <c r="Q15" s="20"/>
      <c r="R15" s="143"/>
      <c r="S15" s="125">
        <v>8.672097857935718</v>
      </c>
      <c r="T15" s="125">
        <v>8.9777236052888476</v>
      </c>
      <c r="U15" s="125">
        <v>8.8061799739838875</v>
      </c>
      <c r="V15" s="136"/>
      <c r="W15" s="136"/>
      <c r="X15" s="136"/>
      <c r="Y15" s="135"/>
      <c r="Z15" s="135"/>
      <c r="AA15" s="20"/>
    </row>
    <row r="16" spans="1:28" ht="15.6">
      <c r="A16" s="80" t="s">
        <v>57</v>
      </c>
      <c r="B16" s="82">
        <v>9.2253092817258633</v>
      </c>
      <c r="C16" s="117"/>
      <c r="O16" s="20"/>
      <c r="P16" s="20"/>
      <c r="Q16" s="20"/>
      <c r="R16" s="142" t="s">
        <v>54</v>
      </c>
      <c r="S16" s="126">
        <v>8.7634279935629369</v>
      </c>
      <c r="T16" s="126">
        <v>8.6627578316815743</v>
      </c>
      <c r="U16" s="126">
        <v>8.6334684555795871</v>
      </c>
      <c r="V16" s="135">
        <f t="shared" ref="V16" si="1">AVERAGE(S16,S17)</f>
        <v>8.7671400026025417</v>
      </c>
      <c r="W16" s="135">
        <f t="shared" ref="W16" si="2">AVERAGE(T16,T17)</f>
        <v>8.5770597627579228</v>
      </c>
      <c r="X16" s="135">
        <f t="shared" ref="X16" si="3">AVERAGE(U16,U17)</f>
        <v>8.6384605660328866</v>
      </c>
      <c r="Y16" s="135">
        <f>AVERAGE(S16,T16,U16,S17,T17,U17)</f>
        <v>8.6608867771311164</v>
      </c>
      <c r="Z16" s="135">
        <f>STDEV(S16,T16,U16,S17,T17,U17)</f>
        <v>0.10237677549375736</v>
      </c>
      <c r="AA16" s="20"/>
    </row>
    <row r="17" spans="1:27" ht="15.6">
      <c r="A17" s="80" t="s">
        <v>58</v>
      </c>
      <c r="B17" s="96">
        <v>8.7323937598229691</v>
      </c>
      <c r="C17" s="117"/>
      <c r="O17" s="20"/>
      <c r="P17" s="20"/>
      <c r="Q17" s="20"/>
      <c r="R17" s="143"/>
      <c r="S17" s="126">
        <v>8.7708520116421447</v>
      </c>
      <c r="T17" s="126">
        <v>8.4913616938342731</v>
      </c>
      <c r="U17" s="126">
        <v>8.6434526764861879</v>
      </c>
      <c r="V17" s="136"/>
      <c r="W17" s="136"/>
      <c r="X17" s="136"/>
      <c r="Y17" s="135"/>
      <c r="Z17" s="135"/>
      <c r="AA17" s="20"/>
    </row>
    <row r="18" spans="1:27" ht="15.6">
      <c r="A18" s="80" t="s">
        <v>58</v>
      </c>
      <c r="B18" s="96">
        <v>8.672097857935718</v>
      </c>
      <c r="C18" s="117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27"/>
      <c r="R18" s="142" t="s">
        <v>55</v>
      </c>
      <c r="S18" s="124">
        <v>8.7160033436347994</v>
      </c>
      <c r="T18" s="124">
        <v>8.3222192947339195</v>
      </c>
      <c r="U18" s="124">
        <v>9.0718820073061259</v>
      </c>
      <c r="V18" s="135">
        <f t="shared" ref="V18" si="4">AVERAGE(S18,S19)</f>
        <v>8.7434276776384721</v>
      </c>
      <c r="W18" s="135">
        <f t="shared" ref="W18" si="5">AVERAGE(T18,T19)</f>
        <v>8.3116246451989504</v>
      </c>
      <c r="X18" s="135">
        <f t="shared" ref="X18" si="6">AVERAGE(U18,U19)</f>
        <v>9.0444576733024533</v>
      </c>
      <c r="Y18" s="135">
        <f>AVERAGE(S18,T18,U18,S19,T19,U19)</f>
        <v>8.6998366653799568</v>
      </c>
      <c r="Z18" s="135">
        <f>STDEV(S18,T18,U18,S19,T19,U19)</f>
        <v>0.33044746805152536</v>
      </c>
      <c r="AA18" s="20"/>
    </row>
    <row r="19" spans="1:27" ht="15.6">
      <c r="A19" s="19" t="s">
        <v>24</v>
      </c>
      <c r="B19" s="82">
        <v>7.7781512503836439</v>
      </c>
      <c r="C19" s="117"/>
      <c r="D19" s="28"/>
      <c r="E19" s="20"/>
      <c r="F19" s="52"/>
      <c r="G19" s="99"/>
      <c r="H19" s="99"/>
      <c r="I19" s="99"/>
      <c r="J19" s="99"/>
      <c r="K19" s="99"/>
      <c r="L19" s="99"/>
      <c r="M19" s="99"/>
      <c r="N19" s="52"/>
      <c r="O19" s="52"/>
      <c r="P19" s="52"/>
      <c r="Q19" s="20"/>
      <c r="R19" s="143"/>
      <c r="S19" s="125">
        <v>8.7708520116421447</v>
      </c>
      <c r="T19" s="125">
        <v>8.3010299956639813</v>
      </c>
      <c r="U19" s="125">
        <v>9.0170333392987807</v>
      </c>
      <c r="V19" s="136"/>
      <c r="W19" s="136"/>
      <c r="X19" s="136"/>
      <c r="Y19" s="135"/>
      <c r="Z19" s="135"/>
      <c r="AA19" s="20"/>
    </row>
    <row r="20" spans="1:27" ht="15.6">
      <c r="A20" s="19" t="s">
        <v>24</v>
      </c>
      <c r="B20" s="82">
        <v>7.9030899869919438</v>
      </c>
      <c r="C20" s="117"/>
      <c r="D20" s="20"/>
      <c r="E20" s="20"/>
      <c r="F20" s="52"/>
      <c r="G20" s="100"/>
      <c r="H20" s="98"/>
      <c r="I20" s="98"/>
      <c r="J20" s="42"/>
      <c r="K20" s="52"/>
      <c r="L20" s="52"/>
      <c r="M20" s="98"/>
      <c r="N20" s="98"/>
      <c r="O20" s="52"/>
      <c r="P20" s="52"/>
      <c r="Q20" s="20"/>
      <c r="R20" s="142" t="s">
        <v>56</v>
      </c>
      <c r="S20" s="126">
        <v>9.48</v>
      </c>
      <c r="T20" s="126">
        <v>8.518513939877888</v>
      </c>
      <c r="U20" s="126">
        <v>8.8864907251724823</v>
      </c>
      <c r="V20" s="135">
        <f t="shared" ref="V20" si="7">AVERAGE(S20,S21)</f>
        <v>9.48</v>
      </c>
      <c r="W20" s="135">
        <f t="shared" ref="W20" si="8">AVERAGE(T20,T21)</f>
        <v>8.5249964284600708</v>
      </c>
      <c r="X20" s="135">
        <f t="shared" ref="X20" si="9">AVERAGE(U20,U21)</f>
        <v>8.8562827639366546</v>
      </c>
      <c r="Y20" s="135">
        <f>AVERAGE(S20,T20,U20,S21,T21,U21)</f>
        <v>8.9537597307989092</v>
      </c>
      <c r="Z20" s="135">
        <f>STDEV(S20,T20,U20,S21,T21,U21)</f>
        <v>0.43415347194752396</v>
      </c>
      <c r="AA20" s="20"/>
    </row>
    <row r="21" spans="1:27" ht="15.6">
      <c r="A21" s="19" t="s">
        <v>23</v>
      </c>
      <c r="B21" s="82">
        <v>7.4771212547196626</v>
      </c>
      <c r="C21" s="117"/>
      <c r="D21" s="20"/>
      <c r="E21" s="20"/>
      <c r="F21" s="52"/>
      <c r="G21" s="100"/>
      <c r="H21" s="98"/>
      <c r="I21" s="98"/>
      <c r="J21" s="52"/>
      <c r="K21" s="52"/>
      <c r="L21" s="52"/>
      <c r="M21" s="98"/>
      <c r="N21" s="52"/>
      <c r="O21" s="52"/>
      <c r="P21" s="52"/>
      <c r="Q21" s="20"/>
      <c r="R21" s="143"/>
      <c r="S21" s="126">
        <v>9.48</v>
      </c>
      <c r="T21" s="126">
        <v>8.5314789170422554</v>
      </c>
      <c r="U21" s="126">
        <v>8.8260748027008269</v>
      </c>
      <c r="V21" s="136"/>
      <c r="W21" s="136"/>
      <c r="X21" s="136"/>
      <c r="Y21" s="135"/>
      <c r="Z21" s="135"/>
      <c r="AA21" s="20"/>
    </row>
    <row r="22" spans="1:27" ht="15.6">
      <c r="A22" s="19" t="s">
        <v>23</v>
      </c>
      <c r="B22" s="82">
        <v>7.6989700043360187</v>
      </c>
      <c r="C22" s="117"/>
      <c r="D22" s="20"/>
      <c r="E22" s="20"/>
      <c r="F22" s="52"/>
      <c r="G22" s="100"/>
      <c r="H22" s="98"/>
      <c r="I22" s="98"/>
      <c r="J22" s="52"/>
      <c r="K22" s="52"/>
      <c r="L22" s="52"/>
      <c r="M22" s="98"/>
      <c r="N22" s="52"/>
      <c r="O22" s="52"/>
      <c r="P22" s="52"/>
      <c r="Q22" s="20"/>
      <c r="R22" s="142" t="s">
        <v>57</v>
      </c>
      <c r="S22" s="124">
        <v>9.1673173347481764</v>
      </c>
      <c r="T22" s="124">
        <v>9.0791812460476251</v>
      </c>
      <c r="U22" s="124">
        <v>8.7323937598229691</v>
      </c>
      <c r="V22" s="135">
        <f t="shared" ref="V22" si="10">AVERAGE(S22,S23)</f>
        <v>9.1963133082370199</v>
      </c>
      <c r="W22" s="135">
        <f t="shared" ref="W22" si="11">AVERAGE(T22,T23)</f>
        <v>9.0845431787435125</v>
      </c>
      <c r="X22" s="135">
        <f t="shared" ref="X22" si="12">AVERAGE(U22,U23)</f>
        <v>8.7479108766929521</v>
      </c>
      <c r="Y22" s="135">
        <f>AVERAGE(S22,T22,U22,S23,T23,U23)</f>
        <v>9.0095891212244954</v>
      </c>
      <c r="Z22" s="135">
        <f>STDEV(S22,T22,U22,S23,T23,U23)</f>
        <v>0.20982834330178979</v>
      </c>
      <c r="AA22" s="20"/>
    </row>
    <row r="23" spans="1:27" ht="15.6">
      <c r="A23" s="30" t="s">
        <v>53</v>
      </c>
      <c r="B23" s="81">
        <v>8.9395192526186182</v>
      </c>
      <c r="C23" s="117"/>
      <c r="D23" s="20"/>
      <c r="E23" s="20"/>
      <c r="F23" s="52"/>
      <c r="G23" s="100"/>
      <c r="H23" s="98"/>
      <c r="I23" s="98"/>
      <c r="J23" s="52"/>
      <c r="K23" s="52"/>
      <c r="L23" s="52"/>
      <c r="M23" s="52"/>
      <c r="N23" s="98"/>
      <c r="O23" s="52"/>
      <c r="P23" s="52"/>
      <c r="Q23" s="20"/>
      <c r="R23" s="143"/>
      <c r="S23" s="125">
        <v>9.2253092817258633</v>
      </c>
      <c r="T23" s="125">
        <v>9.0899051114393981</v>
      </c>
      <c r="U23" s="125">
        <v>8.7634279935629369</v>
      </c>
      <c r="V23" s="136"/>
      <c r="W23" s="136"/>
      <c r="X23" s="136"/>
      <c r="Y23" s="135"/>
      <c r="Z23" s="135"/>
      <c r="AA23" s="20"/>
    </row>
    <row r="24" spans="1:27" ht="15.6">
      <c r="A24" s="80" t="s">
        <v>53</v>
      </c>
      <c r="B24" s="82">
        <v>8.9777236052888476</v>
      </c>
      <c r="C24" s="117"/>
      <c r="D24" s="20"/>
      <c r="E24" s="20"/>
      <c r="F24" s="52"/>
      <c r="G24" s="100"/>
      <c r="H24" s="98"/>
      <c r="I24" s="98"/>
      <c r="J24" s="52"/>
      <c r="K24" s="52"/>
      <c r="L24" s="52"/>
      <c r="M24" s="52"/>
      <c r="N24" s="98"/>
      <c r="O24" s="52"/>
      <c r="P24" s="52"/>
      <c r="Q24" s="20"/>
      <c r="R24" s="142" t="s">
        <v>58</v>
      </c>
      <c r="S24" s="126">
        <v>8.7323937598229691</v>
      </c>
      <c r="T24" s="126">
        <v>8.6434526764861879</v>
      </c>
      <c r="U24" s="126">
        <v>8.9684829485539357</v>
      </c>
      <c r="V24" s="135">
        <f t="shared" ref="V24" si="13">AVERAGE(S24,S25)</f>
        <v>8.7022458088793435</v>
      </c>
      <c r="W24" s="135">
        <f t="shared" ref="W24" si="14">AVERAGE(T24,T25)</f>
        <v>8.6623469569308877</v>
      </c>
      <c r="X24" s="135">
        <f t="shared" ref="X24" si="15">AVERAGE(U24,U25)</f>
        <v>8.9246482704173644</v>
      </c>
      <c r="Y24" s="135">
        <f>AVERAGE(S24,T24,U24,S25,T25,U25)</f>
        <v>8.7630803454091986</v>
      </c>
      <c r="Z24" s="135">
        <f>STDEV(S24,T24,U24,S25,T25,U25)</f>
        <v>0.13136152034372489</v>
      </c>
      <c r="AA24" s="20"/>
    </row>
    <row r="25" spans="1:27" ht="15.6">
      <c r="A25" s="80" t="s">
        <v>54</v>
      </c>
      <c r="B25" s="82">
        <v>8.6627578316815743</v>
      </c>
      <c r="C25" s="117"/>
      <c r="D25" s="20"/>
      <c r="E25" s="20"/>
      <c r="F25" s="52"/>
      <c r="G25" s="100"/>
      <c r="H25" s="98"/>
      <c r="I25" s="98"/>
      <c r="J25" s="52"/>
      <c r="K25" s="52"/>
      <c r="L25" s="52"/>
      <c r="M25" s="52"/>
      <c r="N25" s="52"/>
      <c r="O25" s="52"/>
      <c r="P25" s="52"/>
      <c r="R25" s="143"/>
      <c r="S25" s="126">
        <v>8.672097857935718</v>
      </c>
      <c r="T25" s="126">
        <v>8.6812412373755876</v>
      </c>
      <c r="U25" s="126">
        <v>8.8808135922807914</v>
      </c>
      <c r="V25" s="136"/>
      <c r="W25" s="136"/>
      <c r="X25" s="136"/>
      <c r="Y25" s="135"/>
      <c r="Z25" s="135"/>
    </row>
    <row r="26" spans="1:27" ht="15.6">
      <c r="A26" s="80" t="s">
        <v>54</v>
      </c>
      <c r="B26" s="82">
        <v>8.4913616938342731</v>
      </c>
      <c r="C26" s="117"/>
      <c r="D26" s="20"/>
      <c r="E26" s="20"/>
      <c r="F26" s="52"/>
      <c r="G26" s="42"/>
      <c r="H26" s="98"/>
      <c r="I26" s="98"/>
      <c r="J26" s="52"/>
      <c r="K26" s="52"/>
      <c r="L26" s="52"/>
      <c r="M26" s="52"/>
      <c r="N26" s="52"/>
      <c r="O26" s="52"/>
      <c r="P26" s="52"/>
      <c r="R26" s="142" t="s">
        <v>24</v>
      </c>
      <c r="S26" s="124">
        <v>7.7781512503836439</v>
      </c>
      <c r="T26" s="124">
        <v>8.4471580313422194</v>
      </c>
      <c r="U26" s="124">
        <v>8.4149733479708182</v>
      </c>
      <c r="V26" s="135">
        <f t="shared" ref="V26" si="16">AVERAGE(S26,S27)</f>
        <v>7.8406206186877938</v>
      </c>
      <c r="W26" s="135">
        <f t="shared" ref="W26" si="17">AVERAGE(T26,T27)</f>
        <v>8.5017302660547536</v>
      </c>
      <c r="X26" s="135">
        <f t="shared" ref="X26" si="18">AVERAGE(U26,U27)</f>
        <v>8.4149733479708182</v>
      </c>
      <c r="Y26" s="135">
        <f>AVERAGE(S26,T26,U26,S27,T27,U27)</f>
        <v>8.2524414109044546</v>
      </c>
      <c r="Z26" s="135">
        <f>STDEV(S26,T26,U26,S27,T27,U27)</f>
        <v>0.32560004886271632</v>
      </c>
    </row>
    <row r="27" spans="1:27" ht="15.6">
      <c r="A27" s="80" t="s">
        <v>55</v>
      </c>
      <c r="B27" s="82">
        <v>8.3222192947339195</v>
      </c>
      <c r="C27" s="117"/>
      <c r="D27" s="20"/>
      <c r="E27" s="20"/>
      <c r="F27" s="52"/>
      <c r="G27" s="42"/>
      <c r="H27" s="98"/>
      <c r="I27" s="98"/>
      <c r="J27" s="52"/>
      <c r="K27" s="52"/>
      <c r="L27" s="52"/>
      <c r="M27" s="52"/>
      <c r="N27" s="52"/>
      <c r="O27" s="52"/>
      <c r="P27" s="52"/>
      <c r="R27" s="143"/>
      <c r="S27" s="125">
        <v>7.9030899869919438</v>
      </c>
      <c r="T27" s="125">
        <v>8.5563025007672877</v>
      </c>
      <c r="U27" s="125">
        <v>8.4149733479708182</v>
      </c>
      <c r="V27" s="136"/>
      <c r="W27" s="136"/>
      <c r="X27" s="136"/>
      <c r="Y27" s="135"/>
      <c r="Z27" s="135"/>
    </row>
    <row r="28" spans="1:27" ht="15.6">
      <c r="A28" s="80" t="s">
        <v>55</v>
      </c>
      <c r="B28" s="82">
        <v>8.3010299956639813</v>
      </c>
      <c r="C28" s="117"/>
      <c r="D28" s="20"/>
      <c r="E28" s="20"/>
      <c r="F28" s="52"/>
      <c r="G28" s="100"/>
      <c r="H28" s="52"/>
      <c r="I28" s="52"/>
      <c r="J28" s="98"/>
      <c r="K28" s="98"/>
      <c r="L28" s="52"/>
      <c r="M28" s="52"/>
      <c r="N28" s="52"/>
      <c r="O28" s="52"/>
      <c r="P28" s="52"/>
      <c r="R28" s="142" t="s">
        <v>23</v>
      </c>
      <c r="S28" s="126">
        <v>7.4771212547196626</v>
      </c>
      <c r="T28" s="126">
        <v>8.1139433523068369</v>
      </c>
      <c r="U28" s="126">
        <v>8.1760912590556813</v>
      </c>
      <c r="V28" s="135">
        <f t="shared" ref="V28" si="19">AVERAGE(S28,S29)</f>
        <v>7.5880456295278407</v>
      </c>
      <c r="W28" s="135">
        <f t="shared" ref="W28" si="20">AVERAGE(T28,T29)</f>
        <v>8.0569716761534185</v>
      </c>
      <c r="X28" s="135">
        <f t="shared" ref="X28" si="21">AVERAGE(U28,U29)</f>
        <v>8.1611096473669598</v>
      </c>
      <c r="Y28" s="135">
        <f>AVERAGE(S28,T28,U28,S29,T29,U29)</f>
        <v>7.9353756510160727</v>
      </c>
      <c r="Z28" s="135">
        <f>STDEV(S28,T28,U28,S29,T29,U29)</f>
        <v>0.28436174972305606</v>
      </c>
    </row>
    <row r="29" spans="1:27" ht="15.6">
      <c r="A29" s="80" t="s">
        <v>56</v>
      </c>
      <c r="B29" s="82">
        <v>8.518513939877888</v>
      </c>
      <c r="C29" s="117"/>
      <c r="D29" s="20"/>
      <c r="E29" s="20"/>
      <c r="F29" s="52"/>
      <c r="G29" s="100"/>
      <c r="H29" s="52"/>
      <c r="I29" s="52"/>
      <c r="J29" s="98"/>
      <c r="K29" s="98"/>
      <c r="L29" s="52"/>
      <c r="M29" s="52"/>
      <c r="N29" s="52"/>
      <c r="O29" s="52"/>
      <c r="P29" s="52"/>
      <c r="R29" s="143"/>
      <c r="S29" s="125">
        <v>7.6989700043360187</v>
      </c>
      <c r="T29" s="125">
        <v>8</v>
      </c>
      <c r="U29" s="125">
        <v>8.1461280356782382</v>
      </c>
      <c r="V29" s="136"/>
      <c r="W29" s="136"/>
      <c r="X29" s="136"/>
      <c r="Y29" s="135"/>
      <c r="Z29" s="135"/>
    </row>
    <row r="30" spans="1:27">
      <c r="A30" s="80" t="s">
        <v>56</v>
      </c>
      <c r="B30" s="82">
        <v>8.5314789170422554</v>
      </c>
      <c r="C30" s="117"/>
      <c r="D30" s="20"/>
      <c r="E30" s="20"/>
      <c r="F30" s="52"/>
      <c r="G30" s="100"/>
      <c r="H30" s="52"/>
      <c r="I30" s="52"/>
      <c r="J30" s="98"/>
      <c r="K30" s="98"/>
      <c r="L30" s="52"/>
      <c r="M30" s="52"/>
      <c r="N30" s="52"/>
      <c r="O30" s="52"/>
      <c r="P30" s="52"/>
      <c r="Y30" s="77"/>
      <c r="Z30" s="76"/>
    </row>
    <row r="31" spans="1:27">
      <c r="A31" s="80" t="s">
        <v>57</v>
      </c>
      <c r="B31" s="82">
        <v>9.0791812460476251</v>
      </c>
      <c r="C31" s="117"/>
      <c r="D31" s="20"/>
      <c r="E31" s="20"/>
      <c r="F31" s="52"/>
      <c r="G31" s="100"/>
      <c r="H31" s="52"/>
      <c r="I31" s="52"/>
      <c r="J31" s="98"/>
      <c r="K31" s="98"/>
      <c r="L31" s="52"/>
      <c r="M31" s="52"/>
      <c r="N31" s="52"/>
      <c r="O31" s="52"/>
      <c r="P31" s="52"/>
      <c r="S31" s="42"/>
      <c r="T31" s="102"/>
      <c r="U31" s="103"/>
      <c r="V31" s="102"/>
      <c r="W31" s="102"/>
      <c r="X31" s="104"/>
      <c r="Y31" s="104"/>
      <c r="Z31" s="76"/>
    </row>
    <row r="32" spans="1:27">
      <c r="A32" s="80" t="s">
        <v>57</v>
      </c>
      <c r="B32" s="82">
        <v>9.0899051114393981</v>
      </c>
      <c r="C32" s="117"/>
      <c r="D32" s="20"/>
      <c r="E32" s="20"/>
      <c r="F32" s="52"/>
      <c r="G32" s="100"/>
      <c r="H32" s="98"/>
      <c r="I32" s="52"/>
      <c r="J32" s="98"/>
      <c r="K32" s="98"/>
      <c r="L32" s="52"/>
      <c r="M32" s="52"/>
      <c r="N32" s="52"/>
      <c r="O32" s="52"/>
      <c r="P32" s="52"/>
      <c r="R32" s="108"/>
      <c r="S32" s="108"/>
      <c r="T32" s="108"/>
      <c r="U32" s="108"/>
      <c r="V32" s="108"/>
      <c r="W32" s="108"/>
      <c r="X32" s="108"/>
      <c r="Y32" s="104"/>
      <c r="Z32" s="76"/>
    </row>
    <row r="33" spans="1:27">
      <c r="A33" s="80" t="s">
        <v>58</v>
      </c>
      <c r="B33" s="82">
        <v>8.6434526764861879</v>
      </c>
      <c r="C33" s="117"/>
      <c r="D33" s="20"/>
      <c r="E33" s="20"/>
      <c r="F33" s="52"/>
      <c r="G33" s="100"/>
      <c r="H33" s="52"/>
      <c r="I33" s="52"/>
      <c r="J33" s="98"/>
      <c r="K33" s="98"/>
      <c r="L33" s="52"/>
      <c r="M33" s="52"/>
      <c r="N33" s="52"/>
      <c r="O33" s="52"/>
      <c r="P33" s="52"/>
      <c r="R33" s="141"/>
      <c r="S33" s="53"/>
      <c r="T33" s="53"/>
      <c r="U33" s="53"/>
      <c r="V33" s="137"/>
      <c r="W33" s="137"/>
      <c r="X33" s="137"/>
      <c r="Y33" s="104"/>
      <c r="Z33" s="76"/>
    </row>
    <row r="34" spans="1:27">
      <c r="A34" s="80" t="s">
        <v>58</v>
      </c>
      <c r="B34" s="82">
        <v>8.6812412373755876</v>
      </c>
      <c r="C34" s="117"/>
      <c r="D34" s="20"/>
      <c r="E34" s="20"/>
      <c r="F34" s="52"/>
      <c r="G34" s="52"/>
      <c r="H34" s="52"/>
      <c r="I34" s="52"/>
      <c r="J34" s="98"/>
      <c r="K34" s="98"/>
      <c r="L34" s="52"/>
      <c r="M34" s="52"/>
      <c r="N34" s="52"/>
      <c r="O34" s="52"/>
      <c r="P34" s="52"/>
      <c r="R34" s="141"/>
      <c r="S34" s="53"/>
      <c r="T34" s="53"/>
      <c r="U34" s="53"/>
      <c r="V34" s="137"/>
      <c r="W34" s="137"/>
      <c r="X34" s="137"/>
      <c r="Y34" s="104"/>
      <c r="Z34" s="76"/>
    </row>
    <row r="35" spans="1:27">
      <c r="A35" s="19" t="s">
        <v>24</v>
      </c>
      <c r="B35" s="82">
        <v>8.4471580313422194</v>
      </c>
      <c r="C35" s="117"/>
      <c r="D35" s="20"/>
      <c r="E35" s="20"/>
      <c r="F35" s="52"/>
      <c r="G35" s="52"/>
      <c r="H35" s="52"/>
      <c r="I35" s="52"/>
      <c r="J35" s="98"/>
      <c r="K35" s="98"/>
      <c r="L35" s="52"/>
      <c r="M35" s="52"/>
      <c r="N35" s="52"/>
      <c r="O35" s="52"/>
      <c r="P35" s="52"/>
      <c r="R35" s="141"/>
      <c r="S35" s="53"/>
      <c r="T35" s="53"/>
      <c r="U35" s="53"/>
      <c r="V35" s="137"/>
      <c r="W35" s="137"/>
      <c r="X35" s="137"/>
      <c r="Y35" s="104"/>
      <c r="Z35" s="76"/>
    </row>
    <row r="36" spans="1:27">
      <c r="A36" s="19" t="s">
        <v>24</v>
      </c>
      <c r="B36" s="82">
        <v>8.5563025007672877</v>
      </c>
      <c r="C36" s="117"/>
      <c r="D36" s="20"/>
      <c r="E36" s="20"/>
      <c r="F36" s="52"/>
      <c r="G36" s="100"/>
      <c r="H36" s="52"/>
      <c r="I36" s="52"/>
      <c r="J36" s="52"/>
      <c r="K36" s="52"/>
      <c r="L36" s="98"/>
      <c r="M36" s="98"/>
      <c r="N36" s="52"/>
      <c r="O36" s="52"/>
      <c r="P36" s="52"/>
      <c r="R36" s="141"/>
      <c r="S36" s="53"/>
      <c r="T36" s="53"/>
      <c r="U36" s="53"/>
      <c r="V36" s="137"/>
      <c r="W36" s="137"/>
      <c r="X36" s="137"/>
      <c r="Y36" s="104"/>
      <c r="Z36" s="76"/>
    </row>
    <row r="37" spans="1:27">
      <c r="A37" s="19" t="s">
        <v>23</v>
      </c>
      <c r="B37" s="82">
        <v>8.1139433523068369</v>
      </c>
      <c r="C37" s="117"/>
      <c r="D37" s="20"/>
      <c r="E37" s="20"/>
      <c r="F37" s="52"/>
      <c r="G37" s="100"/>
      <c r="H37" s="52"/>
      <c r="I37" s="52"/>
      <c r="J37" s="52"/>
      <c r="K37" s="52"/>
      <c r="L37" s="98"/>
      <c r="M37" s="98"/>
      <c r="N37" s="52"/>
      <c r="O37" s="52"/>
      <c r="P37" s="52"/>
      <c r="R37" s="141"/>
      <c r="S37" s="53"/>
      <c r="T37" s="53"/>
      <c r="U37" s="53"/>
      <c r="V37" s="137"/>
      <c r="W37" s="137"/>
      <c r="X37" s="137"/>
      <c r="Y37" s="104"/>
      <c r="Z37" s="76"/>
    </row>
    <row r="38" spans="1:27">
      <c r="A38" s="19" t="s">
        <v>23</v>
      </c>
      <c r="B38" s="83">
        <v>8</v>
      </c>
      <c r="C38" s="117"/>
      <c r="D38" s="20"/>
      <c r="E38" s="20"/>
      <c r="F38" s="52"/>
      <c r="G38" s="100"/>
      <c r="H38" s="52"/>
      <c r="I38" s="52"/>
      <c r="J38" s="52"/>
      <c r="K38" s="98"/>
      <c r="L38" s="98"/>
      <c r="M38" s="98"/>
      <c r="N38" s="52"/>
      <c r="O38" s="52"/>
      <c r="P38" s="52"/>
      <c r="R38" s="141"/>
      <c r="S38" s="53"/>
      <c r="T38" s="53"/>
      <c r="U38" s="53"/>
      <c r="V38" s="137"/>
      <c r="W38" s="137"/>
      <c r="X38" s="137"/>
      <c r="Y38" s="104"/>
      <c r="Z38" s="76"/>
    </row>
    <row r="39" spans="1:27">
      <c r="A39" s="30" t="s">
        <v>53</v>
      </c>
      <c r="B39" s="82">
        <v>8.7481880270062007</v>
      </c>
      <c r="C39" s="117"/>
      <c r="D39" s="20"/>
      <c r="E39" s="20"/>
      <c r="F39" s="52"/>
      <c r="G39" s="100"/>
      <c r="H39" s="52"/>
      <c r="I39" s="52"/>
      <c r="J39" s="52"/>
      <c r="K39" s="52"/>
      <c r="L39" s="98"/>
      <c r="M39" s="98"/>
      <c r="N39" s="52"/>
      <c r="O39" s="52"/>
      <c r="P39" s="52"/>
      <c r="R39" s="141"/>
      <c r="S39" s="53"/>
      <c r="T39" s="53"/>
      <c r="U39" s="53"/>
      <c r="V39" s="137"/>
      <c r="W39" s="137"/>
      <c r="X39" s="137"/>
      <c r="Y39" s="104"/>
      <c r="Z39" s="76"/>
    </row>
    <row r="40" spans="1:27">
      <c r="A40" s="80" t="s">
        <v>53</v>
      </c>
      <c r="B40" s="82">
        <v>8.8061799739838875</v>
      </c>
      <c r="C40" s="117"/>
      <c r="D40" s="20"/>
      <c r="E40" s="20"/>
      <c r="F40" s="52"/>
      <c r="G40" s="100"/>
      <c r="H40" s="52"/>
      <c r="I40" s="52"/>
      <c r="J40" s="52"/>
      <c r="K40" s="52"/>
      <c r="L40" s="98"/>
      <c r="M40" s="98"/>
      <c r="N40" s="52"/>
      <c r="O40" s="52"/>
      <c r="P40" s="52"/>
      <c r="R40" s="141"/>
      <c r="S40" s="53"/>
      <c r="T40" s="53"/>
      <c r="U40" s="53"/>
      <c r="V40" s="137"/>
      <c r="W40" s="137"/>
      <c r="X40" s="137"/>
      <c r="Y40" s="104"/>
      <c r="Z40" s="76"/>
    </row>
    <row r="41" spans="1:27">
      <c r="A41" s="80" t="s">
        <v>54</v>
      </c>
      <c r="B41" s="82">
        <v>8.6334684555795871</v>
      </c>
      <c r="C41" s="117"/>
      <c r="D41" s="20"/>
      <c r="E41" s="20"/>
      <c r="F41" s="52"/>
      <c r="G41" s="100"/>
      <c r="H41" s="52"/>
      <c r="I41" s="52"/>
      <c r="J41" s="52"/>
      <c r="K41" s="52"/>
      <c r="L41" s="98"/>
      <c r="M41" s="98"/>
      <c r="N41" s="52"/>
      <c r="O41" s="52"/>
      <c r="P41" s="52"/>
      <c r="R41" s="141"/>
      <c r="S41" s="53"/>
      <c r="T41" s="53"/>
      <c r="U41" s="53"/>
      <c r="V41" s="137"/>
      <c r="W41" s="137"/>
      <c r="X41" s="137"/>
      <c r="Y41" s="104"/>
      <c r="Z41" s="76"/>
    </row>
    <row r="42" spans="1:27">
      <c r="A42" s="80" t="s">
        <v>54</v>
      </c>
      <c r="B42" s="82">
        <v>8.6434526764861879</v>
      </c>
      <c r="C42" s="117"/>
      <c r="D42" s="20"/>
      <c r="E42" s="20"/>
      <c r="F42" s="52"/>
      <c r="G42" s="42"/>
      <c r="H42" s="52"/>
      <c r="I42" s="52"/>
      <c r="J42" s="52"/>
      <c r="K42" s="52"/>
      <c r="L42" s="98"/>
      <c r="M42" s="98"/>
      <c r="N42" s="52"/>
      <c r="O42" s="52"/>
      <c r="P42" s="52"/>
      <c r="R42" s="141"/>
      <c r="S42" s="53"/>
      <c r="T42" s="53"/>
      <c r="U42" s="53"/>
      <c r="V42" s="137"/>
      <c r="W42" s="137"/>
      <c r="X42" s="137"/>
      <c r="Y42" s="104"/>
      <c r="Z42" s="76"/>
    </row>
    <row r="43" spans="1:27">
      <c r="A43" s="80" t="s">
        <v>55</v>
      </c>
      <c r="B43" s="82">
        <v>9.0718820073061259</v>
      </c>
      <c r="C43" s="117"/>
      <c r="D43" s="20"/>
      <c r="E43" s="20"/>
      <c r="F43" s="52"/>
      <c r="G43" s="42"/>
      <c r="H43" s="52"/>
      <c r="I43" s="52"/>
      <c r="J43" s="52"/>
      <c r="K43" s="52"/>
      <c r="L43" s="98"/>
      <c r="M43" s="98"/>
      <c r="N43" s="52"/>
      <c r="O43" s="52"/>
      <c r="P43" s="52"/>
      <c r="R43" s="141"/>
      <c r="S43" s="53"/>
      <c r="T43" s="53"/>
      <c r="U43" s="53"/>
      <c r="V43" s="137"/>
      <c r="W43" s="137"/>
      <c r="X43" s="137"/>
      <c r="Y43" s="104"/>
      <c r="Z43" s="76"/>
    </row>
    <row r="44" spans="1:27">
      <c r="A44" s="80" t="s">
        <v>55</v>
      </c>
      <c r="B44" s="82">
        <v>9.0170333392987807</v>
      </c>
      <c r="C44" s="117"/>
      <c r="D44" s="20"/>
      <c r="L44" s="52"/>
      <c r="M44" s="52"/>
      <c r="N44" s="52"/>
      <c r="O44" s="52"/>
      <c r="P44" s="52"/>
      <c r="R44" s="141"/>
      <c r="S44" s="53"/>
      <c r="T44" s="53"/>
      <c r="U44" s="53"/>
      <c r="V44" s="137"/>
      <c r="W44" s="137"/>
      <c r="X44" s="137"/>
      <c r="Y44" s="104"/>
      <c r="Z44" s="76"/>
    </row>
    <row r="45" spans="1:27">
      <c r="A45" s="80" t="s">
        <v>56</v>
      </c>
      <c r="B45" s="82">
        <v>8.8864907251724823</v>
      </c>
      <c r="C45" s="117"/>
      <c r="D45" s="20"/>
      <c r="R45" s="141"/>
      <c r="S45" s="53"/>
      <c r="T45" s="53"/>
      <c r="U45" s="53"/>
      <c r="V45" s="137"/>
      <c r="W45" s="137"/>
      <c r="X45" s="137"/>
      <c r="Y45" s="104"/>
      <c r="Z45" s="76"/>
    </row>
    <row r="46" spans="1:27">
      <c r="A46" s="80" t="s">
        <v>56</v>
      </c>
      <c r="B46" s="82">
        <v>8.8260748027008269</v>
      </c>
      <c r="C46" s="117"/>
      <c r="D46" s="20"/>
      <c r="Q46" s="20"/>
      <c r="R46" s="141"/>
      <c r="S46" s="53"/>
      <c r="T46" s="53"/>
      <c r="U46" s="53"/>
      <c r="V46" s="137"/>
      <c r="W46" s="137"/>
      <c r="X46" s="137"/>
      <c r="Y46" s="104"/>
      <c r="Z46" s="76"/>
    </row>
    <row r="47" spans="1:27">
      <c r="A47" s="80" t="s">
        <v>57</v>
      </c>
      <c r="B47" s="82">
        <v>8.7323937598229691</v>
      </c>
      <c r="C47" s="117"/>
      <c r="D47" s="20"/>
      <c r="R47" s="141"/>
      <c r="S47" s="53"/>
      <c r="T47" s="53"/>
      <c r="U47" s="53"/>
      <c r="V47" s="137"/>
      <c r="W47" s="137"/>
      <c r="X47" s="137"/>
      <c r="Y47" s="104"/>
      <c r="Z47" s="76"/>
    </row>
    <row r="48" spans="1:27">
      <c r="A48" s="80" t="s">
        <v>57</v>
      </c>
      <c r="B48" s="82">
        <v>8.7634279935629369</v>
      </c>
      <c r="C48" s="117"/>
      <c r="D48" s="20"/>
      <c r="P48" s="52"/>
      <c r="Q48" s="52"/>
      <c r="R48" s="141"/>
      <c r="S48" s="53"/>
      <c r="T48" s="53"/>
      <c r="U48" s="53"/>
      <c r="V48" s="137"/>
      <c r="W48" s="137"/>
      <c r="X48" s="137"/>
      <c r="Y48" s="104"/>
      <c r="Z48" s="105"/>
      <c r="AA48" s="52"/>
    </row>
    <row r="49" spans="1:27">
      <c r="A49" s="80" t="s">
        <v>58</v>
      </c>
      <c r="B49" s="82">
        <v>8.9684829485539357</v>
      </c>
      <c r="C49" s="117"/>
      <c r="D49" s="20"/>
      <c r="P49" s="52"/>
      <c r="Q49" s="52"/>
      <c r="R49" s="101"/>
      <c r="S49" s="42"/>
      <c r="T49" s="99"/>
      <c r="U49" s="42"/>
      <c r="V49" s="99"/>
      <c r="W49" s="99"/>
      <c r="X49" s="53"/>
      <c r="Y49" s="53"/>
      <c r="Z49" s="52"/>
      <c r="AA49" s="52"/>
    </row>
    <row r="50" spans="1:27">
      <c r="A50" s="80" t="s">
        <v>58</v>
      </c>
      <c r="B50" s="82">
        <v>8.8808135922807914</v>
      </c>
      <c r="C50" s="117"/>
      <c r="D50" s="20"/>
      <c r="P50" s="52"/>
      <c r="Q50" s="52"/>
      <c r="R50" s="104"/>
      <c r="S50" s="104"/>
      <c r="T50" s="104"/>
      <c r="U50" s="104"/>
      <c r="V50" s="104"/>
      <c r="W50" s="99"/>
      <c r="X50" s="53"/>
      <c r="Y50" s="53"/>
      <c r="Z50" s="52"/>
      <c r="AA50" s="52"/>
    </row>
    <row r="51" spans="1:27">
      <c r="A51" s="19" t="s">
        <v>24</v>
      </c>
      <c r="B51" s="82">
        <v>8.4149733479708182</v>
      </c>
      <c r="C51" s="117"/>
      <c r="D51" s="20"/>
      <c r="P51" s="52"/>
      <c r="Q51" s="42"/>
      <c r="R51" s="108"/>
      <c r="S51" s="109"/>
      <c r="T51" s="109"/>
      <c r="U51" s="109"/>
      <c r="V51" s="104"/>
      <c r="W51" s="107"/>
      <c r="X51" s="53"/>
      <c r="Y51" s="53"/>
      <c r="Z51" s="52"/>
      <c r="AA51" s="52"/>
    </row>
    <row r="52" spans="1:27">
      <c r="A52" s="19" t="s">
        <v>24</v>
      </c>
      <c r="B52" s="82">
        <v>8.4149733479708182</v>
      </c>
      <c r="C52" s="117"/>
      <c r="D52" s="94"/>
      <c r="P52" s="52"/>
      <c r="Q52" s="42"/>
      <c r="R52" s="110"/>
      <c r="S52" s="104"/>
      <c r="T52" s="104"/>
      <c r="U52" s="104"/>
      <c r="V52" s="104"/>
      <c r="W52" s="107"/>
      <c r="X52" s="53"/>
      <c r="Y52" s="53"/>
      <c r="Z52" s="52"/>
      <c r="AA52" s="52"/>
    </row>
    <row r="53" spans="1:27">
      <c r="A53" s="19" t="s">
        <v>23</v>
      </c>
      <c r="B53" s="82">
        <v>8.1760912590556813</v>
      </c>
      <c r="C53" s="117"/>
      <c r="D53" s="94"/>
      <c r="P53" s="52"/>
      <c r="Q53" s="42"/>
      <c r="R53" s="110"/>
      <c r="S53" s="104"/>
      <c r="T53" s="104"/>
      <c r="U53" s="104"/>
      <c r="V53" s="104"/>
      <c r="W53" s="99"/>
      <c r="X53" s="53"/>
      <c r="Y53" s="53"/>
      <c r="Z53" s="52"/>
      <c r="AA53" s="52"/>
    </row>
    <row r="54" spans="1:27">
      <c r="A54" s="118" t="s">
        <v>23</v>
      </c>
      <c r="B54" s="83">
        <v>8.1461280356782382</v>
      </c>
      <c r="C54" s="117"/>
      <c r="D54" s="94"/>
      <c r="P54" s="52"/>
      <c r="Q54" s="42"/>
      <c r="R54" s="110"/>
      <c r="S54" s="104"/>
      <c r="T54" s="104"/>
      <c r="U54" s="104"/>
      <c r="V54" s="104"/>
      <c r="W54" s="99"/>
      <c r="X54" s="53"/>
      <c r="Y54" s="53"/>
      <c r="Z54" s="52"/>
      <c r="AA54" s="52"/>
    </row>
    <row r="55" spans="1:27">
      <c r="A55" s="97"/>
      <c r="B55" s="20"/>
      <c r="C55" s="117"/>
      <c r="D55" s="94"/>
      <c r="P55" s="52"/>
      <c r="Q55" s="42"/>
      <c r="R55" s="110"/>
      <c r="S55" s="104"/>
      <c r="T55" s="104"/>
      <c r="U55" s="104"/>
      <c r="V55" s="104"/>
      <c r="W55" s="99"/>
      <c r="X55" s="53"/>
      <c r="Y55" s="53"/>
      <c r="Z55" s="52"/>
      <c r="AA55" s="52"/>
    </row>
    <row r="56" spans="1:27">
      <c r="A56" s="97"/>
      <c r="B56" s="20"/>
      <c r="C56" s="20"/>
      <c r="D56" s="94"/>
      <c r="P56" s="52"/>
      <c r="Q56" s="42"/>
      <c r="R56" s="110"/>
      <c r="S56" s="104"/>
      <c r="T56" s="104"/>
      <c r="U56" s="104"/>
      <c r="V56" s="104"/>
      <c r="W56" s="99"/>
      <c r="X56" s="53"/>
      <c r="Y56" s="53"/>
      <c r="Z56" s="52"/>
      <c r="AA56" s="52"/>
    </row>
    <row r="57" spans="1:27">
      <c r="A57" s="97"/>
      <c r="B57" s="20"/>
      <c r="C57" s="20"/>
      <c r="D57" s="94"/>
      <c r="P57" s="52"/>
      <c r="Q57" s="42"/>
      <c r="R57" s="110"/>
      <c r="S57" s="104"/>
      <c r="T57" s="104"/>
      <c r="U57" s="104"/>
      <c r="V57" s="104"/>
      <c r="W57" s="99"/>
      <c r="X57" s="53"/>
      <c r="Y57" s="53"/>
      <c r="Z57" s="52"/>
      <c r="AA57" s="52"/>
    </row>
    <row r="58" spans="1:27">
      <c r="A58" s="97"/>
      <c r="B58" s="20"/>
      <c r="C58" s="94"/>
      <c r="D58" s="94"/>
      <c r="P58" s="52"/>
      <c r="Q58" s="42"/>
      <c r="R58" s="110"/>
      <c r="S58" s="104"/>
      <c r="T58" s="104"/>
      <c r="U58" s="104"/>
      <c r="V58" s="104"/>
      <c r="W58" s="99"/>
      <c r="X58" s="53"/>
      <c r="Y58" s="53"/>
      <c r="Z58" s="52"/>
      <c r="AA58" s="52"/>
    </row>
    <row r="59" spans="1:27">
      <c r="A59" s="97"/>
      <c r="B59" s="20"/>
      <c r="C59" s="94"/>
      <c r="D59" s="94"/>
      <c r="P59" s="52"/>
      <c r="Q59" s="42"/>
      <c r="R59" s="110"/>
      <c r="S59" s="104"/>
      <c r="T59" s="104"/>
      <c r="U59" s="104"/>
      <c r="V59" s="104"/>
      <c r="W59" s="99"/>
      <c r="X59" s="53"/>
      <c r="Y59" s="53"/>
      <c r="Z59" s="52"/>
      <c r="AA59" s="52"/>
    </row>
    <row r="60" spans="1:27">
      <c r="A60" s="97"/>
      <c r="B60" s="20"/>
      <c r="C60" s="20"/>
      <c r="D60" s="94"/>
      <c r="P60" s="52"/>
      <c r="Q60" s="42"/>
      <c r="R60" s="52"/>
      <c r="S60" s="104"/>
      <c r="T60" s="104"/>
      <c r="U60" s="104"/>
      <c r="V60" s="104"/>
      <c r="W60" s="99"/>
      <c r="X60" s="53"/>
      <c r="Y60" s="53"/>
      <c r="Z60" s="52"/>
      <c r="AA60" s="52"/>
    </row>
    <row r="61" spans="1:27">
      <c r="A61" s="97"/>
      <c r="B61" s="20"/>
      <c r="C61" s="20"/>
      <c r="D61" s="94"/>
      <c r="P61" s="52"/>
      <c r="Q61" s="42"/>
      <c r="R61" s="52"/>
      <c r="S61" s="52"/>
      <c r="T61" s="52"/>
      <c r="U61" s="52"/>
      <c r="V61" s="104"/>
      <c r="W61" s="99"/>
      <c r="X61" s="53"/>
      <c r="Y61" s="53"/>
      <c r="Z61" s="52"/>
      <c r="AA61" s="52"/>
    </row>
    <row r="62" spans="1:27">
      <c r="A62" s="97"/>
      <c r="B62" s="20"/>
      <c r="C62" s="94"/>
      <c r="D62" s="94"/>
      <c r="P62" s="52"/>
      <c r="Q62" s="42"/>
      <c r="R62" s="52"/>
      <c r="S62" s="52"/>
      <c r="T62" s="52"/>
      <c r="U62" s="52"/>
      <c r="V62" s="104"/>
      <c r="W62" s="99"/>
      <c r="X62" s="53"/>
      <c r="Y62" s="53"/>
      <c r="Z62" s="52"/>
      <c r="AA62" s="52"/>
    </row>
    <row r="63" spans="1:27">
      <c r="A63" s="97"/>
      <c r="B63" s="20"/>
      <c r="C63" s="94"/>
      <c r="D63" s="94"/>
      <c r="P63" s="52"/>
      <c r="Q63" s="52"/>
      <c r="R63" s="52"/>
      <c r="S63" s="52"/>
      <c r="T63" s="52"/>
      <c r="U63" s="52"/>
      <c r="V63" s="104"/>
      <c r="W63" s="99"/>
      <c r="X63" s="53"/>
      <c r="Y63" s="53"/>
      <c r="Z63" s="52"/>
      <c r="AA63" s="52"/>
    </row>
    <row r="64" spans="1:27">
      <c r="A64" s="27"/>
      <c r="B64" s="20"/>
      <c r="C64" s="20"/>
      <c r="D64" s="94"/>
      <c r="P64" s="52"/>
      <c r="Q64" s="52"/>
      <c r="V64" s="104"/>
      <c r="W64" s="99"/>
      <c r="X64" s="53"/>
      <c r="Y64" s="53"/>
      <c r="Z64" s="52"/>
      <c r="AA64" s="52"/>
    </row>
    <row r="65" spans="1:27">
      <c r="A65" s="20"/>
      <c r="B65" s="20"/>
      <c r="C65" s="20"/>
      <c r="D65" s="94"/>
      <c r="P65" s="52"/>
      <c r="Q65" s="52"/>
      <c r="W65" s="99"/>
      <c r="X65" s="53"/>
      <c r="Y65" s="53"/>
      <c r="Z65" s="52"/>
      <c r="AA65" s="52"/>
    </row>
    <row r="66" spans="1:27">
      <c r="A66" s="27"/>
      <c r="B66" s="20"/>
      <c r="C66" s="94"/>
      <c r="D66" s="94"/>
      <c r="P66" s="52"/>
      <c r="Q66" s="52"/>
      <c r="V66" s="104"/>
      <c r="W66" s="99"/>
      <c r="X66" s="53"/>
      <c r="Y66" s="53"/>
      <c r="Z66" s="52"/>
      <c r="AA66" s="52"/>
    </row>
    <row r="67" spans="1:27">
      <c r="A67" s="27"/>
      <c r="B67" s="20"/>
      <c r="C67" s="94"/>
      <c r="D67" s="94"/>
      <c r="P67" s="52"/>
      <c r="Q67" s="52"/>
      <c r="R67" s="104"/>
      <c r="S67" s="104"/>
      <c r="T67" s="104"/>
      <c r="U67" s="104"/>
      <c r="V67" s="104"/>
      <c r="W67" s="99"/>
      <c r="X67" s="53"/>
      <c r="Y67" s="53"/>
      <c r="Z67" s="52"/>
      <c r="AA67" s="52"/>
    </row>
    <row r="68" spans="1:27">
      <c r="A68" s="20"/>
      <c r="B68" s="20"/>
      <c r="C68" s="20"/>
      <c r="D68" s="20"/>
      <c r="P68" s="52"/>
      <c r="Q68" s="52"/>
      <c r="V68" s="104"/>
      <c r="W68" s="99"/>
      <c r="X68" s="53"/>
      <c r="Y68" s="53"/>
      <c r="Z68" s="52"/>
      <c r="AA68" s="52"/>
    </row>
    <row r="69" spans="1:27">
      <c r="P69" s="52"/>
      <c r="Q69" s="52"/>
      <c r="R69" s="101"/>
      <c r="S69" s="42"/>
      <c r="T69" s="99"/>
      <c r="U69" s="49"/>
      <c r="V69" s="99"/>
      <c r="W69" s="99"/>
      <c r="X69" s="53"/>
      <c r="Y69" s="53"/>
      <c r="Z69" s="52"/>
      <c r="AA69" s="52"/>
    </row>
    <row r="70" spans="1:27">
      <c r="D70" s="60"/>
      <c r="P70" s="52"/>
      <c r="Q70" s="52"/>
      <c r="R70" s="101"/>
      <c r="S70" s="42"/>
      <c r="T70" s="99"/>
      <c r="U70" s="49"/>
      <c r="V70" s="99"/>
      <c r="W70" s="99"/>
      <c r="X70" s="53"/>
      <c r="Y70" s="53"/>
      <c r="Z70" s="52"/>
      <c r="AA70" s="52"/>
    </row>
    <row r="71" spans="1:27">
      <c r="D71" s="60"/>
      <c r="P71" s="52"/>
      <c r="Q71" s="52"/>
      <c r="R71" s="101"/>
      <c r="S71" s="42"/>
      <c r="T71" s="99"/>
      <c r="U71" s="49"/>
      <c r="V71" s="99"/>
      <c r="W71" s="99"/>
      <c r="X71" s="53"/>
      <c r="Y71" s="53"/>
      <c r="Z71" s="52"/>
      <c r="AA71" s="52"/>
    </row>
    <row r="72" spans="1:27">
      <c r="P72" s="52"/>
      <c r="Q72" s="52"/>
      <c r="R72" s="101"/>
      <c r="S72" s="42"/>
      <c r="T72" s="99"/>
      <c r="U72" s="49"/>
      <c r="V72" s="99"/>
      <c r="W72" s="99"/>
      <c r="X72" s="53"/>
      <c r="Y72" s="53"/>
      <c r="Z72" s="52"/>
      <c r="AA72" s="52"/>
    </row>
    <row r="73" spans="1:27">
      <c r="P73" s="52"/>
      <c r="Q73" s="52"/>
      <c r="R73" s="101"/>
      <c r="S73" s="42"/>
      <c r="T73" s="99"/>
      <c r="U73" s="49"/>
      <c r="V73" s="99"/>
      <c r="W73" s="99"/>
      <c r="X73" s="53"/>
      <c r="Y73" s="53"/>
      <c r="Z73" s="52"/>
      <c r="AA73" s="52"/>
    </row>
    <row r="74" spans="1:27">
      <c r="P74" s="52"/>
      <c r="Q74" s="52"/>
      <c r="R74" s="101"/>
      <c r="S74" s="42"/>
      <c r="T74" s="99"/>
      <c r="U74" s="49"/>
      <c r="V74" s="99"/>
      <c r="W74" s="99"/>
      <c r="X74" s="53"/>
      <c r="Y74" s="53"/>
      <c r="Z74" s="52"/>
      <c r="AA74" s="52"/>
    </row>
    <row r="75" spans="1:27">
      <c r="D75" s="60"/>
      <c r="P75" s="52"/>
      <c r="Q75" s="52"/>
      <c r="R75" s="101"/>
      <c r="S75" s="42"/>
      <c r="T75" s="99"/>
      <c r="U75" s="49"/>
      <c r="V75" s="99"/>
      <c r="W75" s="99"/>
      <c r="X75" s="53"/>
      <c r="Y75" s="53"/>
      <c r="Z75" s="52"/>
      <c r="AA75" s="52"/>
    </row>
    <row r="76" spans="1:27">
      <c r="P76" s="52"/>
      <c r="Q76" s="52"/>
      <c r="R76" s="101"/>
      <c r="S76" s="42"/>
      <c r="T76" s="99"/>
      <c r="U76" s="49"/>
      <c r="V76" s="99"/>
      <c r="W76" s="99"/>
      <c r="X76" s="53"/>
      <c r="Y76" s="53"/>
      <c r="Z76" s="52"/>
      <c r="AA76" s="52"/>
    </row>
    <row r="77" spans="1:27">
      <c r="P77" s="52"/>
      <c r="Q77" s="52"/>
      <c r="R77" s="101"/>
      <c r="S77" s="42"/>
      <c r="T77" s="99"/>
      <c r="U77" s="49"/>
      <c r="V77" s="99"/>
      <c r="W77" s="99"/>
      <c r="X77" s="53"/>
      <c r="Y77" s="53"/>
      <c r="Z77" s="52"/>
      <c r="AA77" s="52"/>
    </row>
    <row r="78" spans="1:27">
      <c r="D78" s="60"/>
      <c r="P78" s="52"/>
      <c r="Q78" s="52"/>
      <c r="R78" s="101"/>
      <c r="S78" s="42"/>
      <c r="T78" s="99"/>
      <c r="U78" s="49"/>
      <c r="V78" s="99"/>
      <c r="W78" s="99"/>
      <c r="X78" s="53"/>
      <c r="Y78" s="53"/>
      <c r="Z78" s="52"/>
      <c r="AA78" s="52"/>
    </row>
    <row r="79" spans="1:27">
      <c r="D79" s="60"/>
      <c r="P79" s="52"/>
      <c r="Q79" s="52"/>
      <c r="R79" s="101"/>
      <c r="S79" s="42"/>
      <c r="T79" s="99"/>
      <c r="U79" s="49"/>
      <c r="V79" s="99"/>
      <c r="W79" s="99"/>
      <c r="X79" s="53"/>
      <c r="Y79" s="53"/>
      <c r="Z79" s="52"/>
      <c r="AA79" s="52"/>
    </row>
    <row r="80" spans="1:27">
      <c r="P80" s="52"/>
      <c r="Q80" s="52"/>
      <c r="R80" s="101"/>
      <c r="S80" s="42"/>
      <c r="T80" s="99"/>
      <c r="U80" s="49"/>
      <c r="V80" s="99"/>
      <c r="W80" s="99"/>
      <c r="X80" s="53"/>
      <c r="Y80" s="53"/>
      <c r="Z80" s="52"/>
      <c r="AA80" s="52"/>
    </row>
    <row r="81" spans="16:27">
      <c r="P81" s="52"/>
      <c r="Q81" s="52"/>
      <c r="R81" s="101"/>
      <c r="S81" s="42"/>
      <c r="T81" s="99"/>
      <c r="U81" s="49"/>
      <c r="V81" s="99"/>
      <c r="W81" s="99"/>
      <c r="X81" s="53"/>
      <c r="Y81" s="53"/>
      <c r="Z81" s="52"/>
      <c r="AA81" s="52"/>
    </row>
    <row r="82" spans="16:27">
      <c r="P82" s="52"/>
      <c r="Q82" s="52"/>
      <c r="R82" s="101"/>
      <c r="S82" s="42"/>
      <c r="T82" s="99"/>
      <c r="U82" s="49"/>
      <c r="V82" s="99"/>
      <c r="W82" s="99"/>
      <c r="X82" s="53"/>
      <c r="Y82" s="53"/>
      <c r="Z82" s="52"/>
      <c r="AA82" s="52"/>
    </row>
    <row r="83" spans="16:27">
      <c r="P83" s="52"/>
      <c r="Q83" s="52"/>
      <c r="R83" s="106"/>
      <c r="S83" s="42"/>
      <c r="T83" s="99"/>
      <c r="U83" s="49"/>
      <c r="V83" s="99"/>
      <c r="W83" s="99"/>
      <c r="X83" s="53"/>
      <c r="Y83" s="53"/>
      <c r="Z83" s="52"/>
      <c r="AA83" s="52"/>
    </row>
    <row r="84" spans="16:27">
      <c r="P84" s="52"/>
      <c r="Q84" s="52"/>
      <c r="R84" s="106"/>
      <c r="S84" s="42"/>
      <c r="T84" s="99"/>
      <c r="U84" s="49"/>
      <c r="V84" s="99"/>
      <c r="W84" s="99"/>
      <c r="X84" s="53"/>
      <c r="Y84" s="53"/>
      <c r="Z84" s="52"/>
      <c r="AA84" s="52"/>
    </row>
    <row r="85" spans="16:27">
      <c r="P85" s="52"/>
      <c r="Q85" s="52"/>
      <c r="R85" s="106"/>
      <c r="S85" s="42"/>
      <c r="T85" s="99"/>
      <c r="U85" s="49"/>
      <c r="V85" s="99"/>
      <c r="W85" s="99"/>
      <c r="X85" s="53"/>
      <c r="Y85" s="53"/>
      <c r="Z85" s="52"/>
      <c r="AA85" s="52"/>
    </row>
    <row r="86" spans="16:27">
      <c r="P86" s="52"/>
      <c r="Q86" s="52"/>
      <c r="R86" s="106"/>
      <c r="S86" s="42"/>
      <c r="T86" s="99"/>
      <c r="U86" s="49"/>
      <c r="V86" s="99"/>
      <c r="W86" s="99"/>
      <c r="X86" s="53"/>
      <c r="Y86" s="53"/>
      <c r="Z86" s="52"/>
      <c r="AA86" s="52"/>
    </row>
    <row r="87" spans="16:27">
      <c r="P87" s="52"/>
      <c r="Q87" s="52"/>
      <c r="R87" s="106"/>
      <c r="S87" s="42"/>
      <c r="T87" s="99"/>
      <c r="U87" s="49"/>
      <c r="V87" s="99"/>
      <c r="W87" s="99"/>
      <c r="X87" s="53"/>
      <c r="Y87" s="53"/>
      <c r="Z87" s="52"/>
      <c r="AA87" s="52"/>
    </row>
    <row r="88" spans="16:27">
      <c r="P88" s="52"/>
      <c r="Q88" s="52"/>
      <c r="R88" s="106"/>
      <c r="S88" s="42"/>
      <c r="T88" s="99"/>
      <c r="U88" s="49"/>
      <c r="V88" s="99"/>
      <c r="W88" s="99"/>
      <c r="X88" s="53"/>
      <c r="Y88" s="53"/>
      <c r="Z88" s="52"/>
      <c r="AA88" s="52"/>
    </row>
    <row r="89" spans="16:27">
      <c r="P89" s="52"/>
      <c r="Q89" s="52"/>
      <c r="R89" s="106"/>
      <c r="S89" s="42"/>
      <c r="T89" s="99"/>
      <c r="U89" s="49"/>
      <c r="V89" s="99"/>
      <c r="W89" s="99"/>
      <c r="X89" s="53"/>
      <c r="Y89" s="53"/>
      <c r="Z89" s="52"/>
      <c r="AA89" s="52"/>
    </row>
    <row r="90" spans="16:27">
      <c r="P90" s="52"/>
      <c r="Q90" s="52"/>
      <c r="R90" s="106"/>
      <c r="S90" s="42"/>
      <c r="T90" s="99"/>
      <c r="U90" s="49"/>
      <c r="V90" s="99"/>
      <c r="W90" s="99"/>
      <c r="X90" s="53"/>
      <c r="Y90" s="53"/>
      <c r="Z90" s="52"/>
      <c r="AA90" s="52"/>
    </row>
    <row r="91" spans="16:27">
      <c r="P91" s="52"/>
      <c r="Q91" s="52"/>
      <c r="R91" s="106"/>
      <c r="S91" s="42"/>
      <c r="T91" s="99"/>
      <c r="U91" s="49"/>
      <c r="V91" s="99"/>
      <c r="W91" s="99"/>
      <c r="X91" s="53"/>
      <c r="Y91" s="53"/>
      <c r="Z91" s="52"/>
      <c r="AA91" s="52"/>
    </row>
    <row r="92" spans="16:27">
      <c r="P92" s="52"/>
      <c r="Q92" s="52"/>
      <c r="R92" s="106"/>
      <c r="S92" s="42"/>
      <c r="T92" s="99"/>
      <c r="U92" s="49"/>
      <c r="V92" s="99"/>
      <c r="W92" s="99"/>
      <c r="X92" s="53"/>
      <c r="Y92" s="53"/>
      <c r="Z92" s="52"/>
      <c r="AA92" s="52"/>
    </row>
    <row r="93" spans="16:27">
      <c r="P93" s="52"/>
      <c r="Q93" s="52"/>
      <c r="R93" s="106"/>
      <c r="S93" s="42"/>
      <c r="T93" s="99"/>
      <c r="U93" s="49"/>
      <c r="V93" s="99"/>
      <c r="W93" s="99"/>
      <c r="X93" s="53"/>
      <c r="Y93" s="53"/>
      <c r="Z93" s="52"/>
      <c r="AA93" s="52"/>
    </row>
    <row r="94" spans="16:27">
      <c r="P94" s="52"/>
      <c r="Q94" s="52"/>
      <c r="R94" s="106"/>
      <c r="S94" s="42"/>
      <c r="T94" s="99"/>
      <c r="U94" s="49"/>
      <c r="V94" s="99"/>
      <c r="W94" s="99"/>
      <c r="X94" s="53"/>
      <c r="Y94" s="53"/>
      <c r="Z94" s="52"/>
      <c r="AA94" s="52"/>
    </row>
    <row r="95" spans="16:27">
      <c r="P95" s="52"/>
      <c r="Q95" s="52"/>
      <c r="R95" s="106"/>
      <c r="S95" s="42"/>
      <c r="T95" s="99"/>
      <c r="U95" s="49"/>
      <c r="V95" s="99"/>
      <c r="W95" s="99"/>
      <c r="X95" s="53"/>
      <c r="Y95" s="53"/>
      <c r="Z95" s="52"/>
      <c r="AA95" s="52"/>
    </row>
    <row r="96" spans="16:27">
      <c r="P96" s="52"/>
      <c r="Q96" s="52"/>
      <c r="R96" s="106"/>
      <c r="S96" s="42"/>
      <c r="T96" s="99"/>
      <c r="U96" s="49"/>
      <c r="V96" s="99"/>
      <c r="W96" s="99"/>
      <c r="X96" s="53"/>
      <c r="Y96" s="53"/>
      <c r="Z96" s="52"/>
      <c r="AA96" s="52"/>
    </row>
    <row r="97" spans="16:27">
      <c r="P97" s="52"/>
      <c r="Q97" s="52"/>
      <c r="R97" s="106"/>
      <c r="S97" s="42"/>
      <c r="T97" s="99"/>
      <c r="U97" s="49"/>
      <c r="V97" s="99"/>
      <c r="W97" s="99"/>
      <c r="X97" s="53"/>
      <c r="Y97" s="53"/>
      <c r="Z97" s="52"/>
      <c r="AA97" s="52"/>
    </row>
    <row r="98" spans="16:27">
      <c r="P98" s="52"/>
      <c r="Q98" s="52"/>
      <c r="R98" s="106"/>
      <c r="S98" s="42"/>
      <c r="T98" s="99"/>
      <c r="U98" s="49"/>
      <c r="V98" s="99"/>
      <c r="W98" s="99"/>
      <c r="X98" s="53"/>
      <c r="Y98" s="53"/>
      <c r="Z98" s="52"/>
      <c r="AA98" s="52"/>
    </row>
    <row r="99" spans="16:27"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</row>
    <row r="100" spans="16:27"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</row>
    <row r="101" spans="16:27"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</row>
    <row r="102" spans="16:27"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</row>
    <row r="103" spans="16:27"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</row>
    <row r="104" spans="16:27"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</row>
    <row r="105" spans="16:27"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</row>
    <row r="106" spans="16:27"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</row>
    <row r="107" spans="16:27"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</row>
    <row r="108" spans="16:27"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</row>
    <row r="109" spans="16:27"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</row>
    <row r="110" spans="16:27"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</row>
  </sheetData>
  <mergeCells count="81">
    <mergeCell ref="Y24:Y25"/>
    <mergeCell ref="Y22:Y23"/>
    <mergeCell ref="Y20:Y21"/>
    <mergeCell ref="Y18:Y19"/>
    <mergeCell ref="Y16:Y17"/>
    <mergeCell ref="Z14:Z15"/>
    <mergeCell ref="Z16:Z17"/>
    <mergeCell ref="Z18:Z19"/>
    <mergeCell ref="V14:V15"/>
    <mergeCell ref="V16:V17"/>
    <mergeCell ref="V18:V19"/>
    <mergeCell ref="W14:W15"/>
    <mergeCell ref="X14:X15"/>
    <mergeCell ref="W16:W17"/>
    <mergeCell ref="X16:X17"/>
    <mergeCell ref="W18:W19"/>
    <mergeCell ref="X18:X19"/>
    <mergeCell ref="Y14:Y15"/>
    <mergeCell ref="R41:R42"/>
    <mergeCell ref="R43:R44"/>
    <mergeCell ref="R45:R46"/>
    <mergeCell ref="R47:R48"/>
    <mergeCell ref="Z20:Z21"/>
    <mergeCell ref="Z22:Z23"/>
    <mergeCell ref="Z24:Z25"/>
    <mergeCell ref="Z26:Z27"/>
    <mergeCell ref="Z28:Z29"/>
    <mergeCell ref="R28:R29"/>
    <mergeCell ref="R26:R27"/>
    <mergeCell ref="R24:R25"/>
    <mergeCell ref="R22:R23"/>
    <mergeCell ref="R20:R21"/>
    <mergeCell ref="Y28:Y29"/>
    <mergeCell ref="Y26:Y27"/>
    <mergeCell ref="S11:U11"/>
    <mergeCell ref="R33:R34"/>
    <mergeCell ref="R35:R36"/>
    <mergeCell ref="R37:R38"/>
    <mergeCell ref="R39:R40"/>
    <mergeCell ref="R18:R19"/>
    <mergeCell ref="R16:R17"/>
    <mergeCell ref="R14:R15"/>
    <mergeCell ref="V43:V44"/>
    <mergeCell ref="V45:V46"/>
    <mergeCell ref="V47:V48"/>
    <mergeCell ref="V33:V34"/>
    <mergeCell ref="V35:V36"/>
    <mergeCell ref="V37:V38"/>
    <mergeCell ref="V39:V40"/>
    <mergeCell ref="V41:V42"/>
    <mergeCell ref="W43:W44"/>
    <mergeCell ref="W45:W46"/>
    <mergeCell ref="W47:W48"/>
    <mergeCell ref="X33:X34"/>
    <mergeCell ref="X35:X36"/>
    <mergeCell ref="X37:X38"/>
    <mergeCell ref="X39:X40"/>
    <mergeCell ref="X41:X42"/>
    <mergeCell ref="X43:X44"/>
    <mergeCell ref="X45:X46"/>
    <mergeCell ref="X47:X48"/>
    <mergeCell ref="W33:W34"/>
    <mergeCell ref="W35:W36"/>
    <mergeCell ref="W37:W38"/>
    <mergeCell ref="W39:W40"/>
    <mergeCell ref="W41:W42"/>
    <mergeCell ref="V20:V21"/>
    <mergeCell ref="V22:V23"/>
    <mergeCell ref="V24:V25"/>
    <mergeCell ref="V26:V27"/>
    <mergeCell ref="V28:V29"/>
    <mergeCell ref="W26:W27"/>
    <mergeCell ref="X26:X27"/>
    <mergeCell ref="W28:W29"/>
    <mergeCell ref="X28:X29"/>
    <mergeCell ref="W20:W21"/>
    <mergeCell ref="X20:X21"/>
    <mergeCell ref="W22:W23"/>
    <mergeCell ref="X22:X23"/>
    <mergeCell ref="W24:W25"/>
    <mergeCell ref="X24:X25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M17-agar</vt:lpstr>
      <vt:lpstr>VRBA</vt:lpstr>
      <vt:lpstr>Figurer til M17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</dc:creator>
  <cp:lastModifiedBy>Janne</cp:lastModifiedBy>
  <dcterms:created xsi:type="dcterms:W3CDTF">2015-02-06T21:52:10Z</dcterms:created>
  <dcterms:modified xsi:type="dcterms:W3CDTF">2015-11-11T13:05:11Z</dcterms:modified>
</cp:coreProperties>
</file>