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 activeTab="3"/>
  </bookViews>
  <sheets>
    <sheet name="Total nitrogen" sheetId="4" r:id="rId1"/>
    <sheet name="Ikke Protein Nitrogen" sheetId="2" r:id="rId2"/>
    <sheet name="Ikke Kasein Nitrogen" sheetId="3" r:id="rId3"/>
    <sheet name="Beregninger" sheetId="1" r:id="rId4"/>
  </sheets>
  <calcPr calcId="124519"/>
</workbook>
</file>

<file path=xl/calcChain.xml><?xml version="1.0" encoding="utf-8"?>
<calcChain xmlns="http://schemas.openxmlformats.org/spreadsheetml/2006/main">
  <c r="J7" i="3"/>
  <c r="J10"/>
  <c r="J4"/>
  <c r="J10" i="2"/>
  <c r="J7"/>
  <c r="J4"/>
  <c r="K7"/>
  <c r="K10"/>
  <c r="K4"/>
  <c r="F12" i="4"/>
  <c r="G12" s="1"/>
  <c r="F11"/>
  <c r="G11" s="1"/>
  <c r="I10"/>
  <c r="F10"/>
  <c r="G10" s="1"/>
  <c r="F9"/>
  <c r="G9" s="1"/>
  <c r="F8"/>
  <c r="G8" s="1"/>
  <c r="I7"/>
  <c r="F7"/>
  <c r="G7" s="1"/>
  <c r="F6"/>
  <c r="G6" s="1"/>
  <c r="F5"/>
  <c r="G5" s="1"/>
  <c r="I4"/>
  <c r="F4"/>
  <c r="G4" s="1"/>
  <c r="I43" i="1"/>
  <c r="I44"/>
  <c r="I45"/>
  <c r="I46"/>
  <c r="I47"/>
  <c r="I48"/>
  <c r="I49"/>
  <c r="I50"/>
  <c r="I42"/>
  <c r="I31"/>
  <c r="I32"/>
  <c r="I33"/>
  <c r="I34"/>
  <c r="I35"/>
  <c r="I36"/>
  <c r="I37"/>
  <c r="I38"/>
  <c r="I30"/>
  <c r="D43"/>
  <c r="D44"/>
  <c r="D45"/>
  <c r="D46"/>
  <c r="D47"/>
  <c r="D48"/>
  <c r="D49"/>
  <c r="D50"/>
  <c r="D42"/>
  <c r="E31"/>
  <c r="E32"/>
  <c r="E33"/>
  <c r="E34"/>
  <c r="E35"/>
  <c r="E36"/>
  <c r="E37"/>
  <c r="E38"/>
  <c r="E30"/>
  <c r="D18"/>
  <c r="D19"/>
  <c r="D20"/>
  <c r="D21"/>
  <c r="D22"/>
  <c r="D23"/>
  <c r="D24"/>
  <c r="D25"/>
  <c r="D26"/>
  <c r="I7" i="3"/>
  <c r="H4" i="2"/>
  <c r="H5" i="3"/>
  <c r="H6"/>
  <c r="H7"/>
  <c r="H8"/>
  <c r="H9"/>
  <c r="H10"/>
  <c r="H11"/>
  <c r="H12"/>
  <c r="H4"/>
  <c r="H5" i="2"/>
  <c r="H6"/>
  <c r="H7"/>
  <c r="H8"/>
  <c r="H9"/>
  <c r="H10"/>
  <c r="H11"/>
  <c r="H12"/>
  <c r="J45" i="1" l="1"/>
  <c r="J42"/>
  <c r="J36"/>
  <c r="J30"/>
  <c r="J33"/>
  <c r="J48"/>
  <c r="I4" i="2"/>
  <c r="I7"/>
  <c r="H10" i="4"/>
  <c r="H7"/>
  <c r="H4"/>
  <c r="E18" i="1"/>
  <c r="E21"/>
  <c r="E24"/>
  <c r="I10" i="3"/>
  <c r="I4"/>
  <c r="I10" i="2"/>
</calcChain>
</file>

<file path=xl/sharedStrings.xml><?xml version="1.0" encoding="utf-8"?>
<sst xmlns="http://schemas.openxmlformats.org/spreadsheetml/2006/main" count="168" uniqueCount="71">
  <si>
    <t>Prøve nr.</t>
  </si>
  <si>
    <t>Vekt av P (g)</t>
  </si>
  <si>
    <t>Vekt av S (g)</t>
  </si>
  <si>
    <t>Vekt av L (g)</t>
  </si>
  <si>
    <t>Titer (mL 0,01M HCl)</t>
  </si>
  <si>
    <t>% Protein</t>
  </si>
  <si>
    <t>% TN</t>
  </si>
  <si>
    <t>A1</t>
  </si>
  <si>
    <t>A2</t>
  </si>
  <si>
    <t>A3</t>
  </si>
  <si>
    <t>C1</t>
  </si>
  <si>
    <t>C2</t>
  </si>
  <si>
    <t>C3</t>
  </si>
  <si>
    <t>D1</t>
  </si>
  <si>
    <t>D2</t>
  </si>
  <si>
    <t>D3</t>
  </si>
  <si>
    <t>Blank 1</t>
  </si>
  <si>
    <t>Blank 2</t>
  </si>
  <si>
    <t>Standardavvik</t>
  </si>
  <si>
    <t>Vekt av V (g)</t>
  </si>
  <si>
    <t>Vekt av F(g)</t>
  </si>
  <si>
    <t>% IPN</t>
  </si>
  <si>
    <t>Gj.snitt</t>
  </si>
  <si>
    <t>% IKN</t>
  </si>
  <si>
    <t>Gj. Snitt % protein</t>
  </si>
  <si>
    <t xml:space="preserve"> </t>
  </si>
  <si>
    <t>Kasein % av totalprotein</t>
  </si>
  <si>
    <t>Totalprotein % = (% TN - % IPN)*6,38</t>
  </si>
  <si>
    <t>Kasein % av totalprotein = (% TN - (% IKN - % IPN))*6,38</t>
  </si>
  <si>
    <t>Gj.snitt totalprotein %</t>
  </si>
  <si>
    <t>Totalprotein %</t>
  </si>
  <si>
    <t>IPN %</t>
  </si>
  <si>
    <t>TN %</t>
  </si>
  <si>
    <t>IKN %</t>
  </si>
  <si>
    <t>Myseprotein % av totalprotein</t>
  </si>
  <si>
    <t xml:space="preserve">  </t>
  </si>
  <si>
    <t>Total myseprotein %</t>
  </si>
  <si>
    <t>Forventer 83 %</t>
  </si>
  <si>
    <t>Forventer 35,5 %</t>
  </si>
  <si>
    <t>Forventer 60 %</t>
  </si>
  <si>
    <t>Forventer 19,09 %</t>
  </si>
  <si>
    <t>Forventer 40,8 %</t>
  </si>
  <si>
    <t>Standardavvik titer</t>
  </si>
  <si>
    <t>Forventer 7,1 % ved 80:20 forhold mellom kasein og myseprotein</t>
  </si>
  <si>
    <t>Myseprotein % av totalprotein = (% IKN - % IPN)*6,38</t>
  </si>
  <si>
    <t>Forventer 28,4 % ved 80:20 forhold mellom kasein og myseprotein ((35,5 %/100 %)*80 % = 28,4 %)</t>
  </si>
  <si>
    <t>Forventer 63,91 % ((83 %/100 %)*77 % = 63,91 %</t>
  </si>
  <si>
    <t>Forventer 19,2 % ((60 %/100 %)*32 % = 19,2 %)</t>
  </si>
  <si>
    <t>noe av myseproteinene i pulveret har gjennomgått en denatureringsprosess tidligere, og har derfor blitt filtrert</t>
  </si>
  <si>
    <t xml:space="preserve">Siden det var ca. halvparten så mye myseprotein i type 1 pulveret (bestående av mest kasein), hhv. 8,459 % i stedet for 19,09 % protein, ser det ut som </t>
  </si>
  <si>
    <t>Maks differanse avvik i titer mellom to prøver er 0,2 for Kjeldahl analyse</t>
  </si>
  <si>
    <t>A</t>
  </si>
  <si>
    <t>C</t>
  </si>
  <si>
    <t>Pulver</t>
  </si>
  <si>
    <t>D</t>
  </si>
  <si>
    <t>Total protein (%)</t>
  </si>
  <si>
    <t>Kasein % = (Totalprotein %/100%)*kasein % av totalprotein</t>
  </si>
  <si>
    <t>Myseprotein % = (Totalprotein %/100%)*myseprotein % av totalprotein</t>
  </si>
  <si>
    <t>Myseprotein %</t>
  </si>
  <si>
    <t>Kasein %</t>
  </si>
  <si>
    <t>Gj.snitt kasein %</t>
  </si>
  <si>
    <t>type 1</t>
  </si>
  <si>
    <t>SMP</t>
  </si>
  <si>
    <t>Type 3</t>
  </si>
  <si>
    <t>Benyttet forkortelse</t>
  </si>
  <si>
    <t>Gjennomsnittlig innhold (%) av totalprotein, kasein og myseprotein i proteinpulvere, beregnet ved bruk av Kjeldahl analyse for TN, IKN og IPN.</t>
  </si>
  <si>
    <t>er kanskje årsaken til så lav myseprotein andel (%) i SMP ved bruk av Kjeldahlanalyse.</t>
  </si>
  <si>
    <t>Total kasein (%)</t>
  </si>
  <si>
    <t>Total myseprotein (%)</t>
  </si>
  <si>
    <t xml:space="preserve">bort sammen med utfelt kasein ved bruk av white ribon filter i analysen. </t>
  </si>
  <si>
    <t>Fra databad på SMP, har pulveret gjennomgått en pasteurisering (medium varmebehandling), noe som vil si at mye av myseproteinne i pulveret er denaturerte, dette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</si>
</sst>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164" fontId="0" fillId="0" borderId="1" xfId="0" applyNumberForma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0" xfId="0" applyNumberFormat="1" applyFont="1" applyFill="1"/>
    <xf numFmtId="164" fontId="3" fillId="0" borderId="0" xfId="0" applyNumberFormat="1" applyFont="1" applyAlignment="1">
      <alignment horizontal="right"/>
    </xf>
    <xf numFmtId="164" fontId="0" fillId="0" borderId="0" xfId="0" applyNumberFormat="1" applyFill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4" fillId="0" borderId="8" xfId="0" applyNumberFormat="1" applyFont="1" applyBorder="1" applyAlignment="1">
      <alignment horizontal="center"/>
    </xf>
    <xf numFmtId="164" fontId="0" fillId="0" borderId="9" xfId="0" applyNumberForma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164" fontId="1" fillId="0" borderId="6" xfId="0" applyNumberFormat="1" applyFont="1" applyBorder="1"/>
    <xf numFmtId="164" fontId="3" fillId="0" borderId="5" xfId="0" applyNumberFormat="1" applyFont="1" applyBorder="1"/>
    <xf numFmtId="164" fontId="4" fillId="0" borderId="6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3" fillId="0" borderId="7" xfId="0" applyNumberFormat="1" applyFont="1" applyBorder="1"/>
    <xf numFmtId="164" fontId="3" fillId="0" borderId="8" xfId="0" applyNumberFormat="1" applyFont="1" applyBorder="1"/>
    <xf numFmtId="164" fontId="4" fillId="2" borderId="9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zoomScale="90" zoomScaleNormal="90" workbookViewId="0">
      <selection activeCell="L14" sqref="L14"/>
    </sheetView>
  </sheetViews>
  <sheetFormatPr defaultRowHeight="14.4"/>
  <cols>
    <col min="1" max="1" width="10.33203125" customWidth="1"/>
    <col min="2" max="2" width="12.5546875" customWidth="1"/>
    <col min="3" max="3" width="12.77734375" customWidth="1"/>
    <col min="4" max="4" width="12.21875" customWidth="1"/>
    <col min="5" max="5" width="19.109375" customWidth="1"/>
    <col min="6" max="6" width="9.109375" customWidth="1"/>
    <col min="7" max="7" width="10.5546875" customWidth="1"/>
    <col min="8" max="8" width="17" customWidth="1"/>
    <col min="9" max="9" width="17.44140625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5</v>
      </c>
      <c r="H1" s="3" t="s">
        <v>24</v>
      </c>
      <c r="I1" s="3" t="s">
        <v>42</v>
      </c>
      <c r="J1" s="1"/>
      <c r="K1" s="1"/>
      <c r="L1" s="1"/>
      <c r="M1" s="1"/>
    </row>
    <row r="2" spans="1:13">
      <c r="A2" s="1" t="s">
        <v>16</v>
      </c>
      <c r="B2" s="1"/>
      <c r="C2" s="1"/>
      <c r="D2" s="1"/>
      <c r="E2" s="1">
        <v>0.224</v>
      </c>
      <c r="F2" s="1"/>
      <c r="G2" s="1"/>
      <c r="H2" s="1"/>
      <c r="I2" s="1"/>
      <c r="J2" s="1"/>
      <c r="K2" s="1"/>
      <c r="L2" s="1"/>
      <c r="M2" s="1"/>
    </row>
    <row r="3" spans="1:13">
      <c r="A3" s="1" t="s">
        <v>17</v>
      </c>
      <c r="B3" s="1"/>
      <c r="C3" s="1"/>
      <c r="D3" s="1"/>
      <c r="E3" s="1">
        <v>0.23100000000000001</v>
      </c>
      <c r="F3" s="1"/>
      <c r="G3" s="1"/>
      <c r="H3" s="1"/>
      <c r="I3" s="1"/>
      <c r="J3" s="4"/>
      <c r="K3" s="1"/>
      <c r="L3" s="1"/>
      <c r="M3" s="1"/>
    </row>
    <row r="4" spans="1:13">
      <c r="A4" s="1" t="s">
        <v>7</v>
      </c>
      <c r="B4" s="1">
        <v>5</v>
      </c>
      <c r="C4" s="1">
        <v>95.245000000000005</v>
      </c>
      <c r="D4" s="1">
        <v>1.016</v>
      </c>
      <c r="E4" s="1">
        <v>9.8101000000000003</v>
      </c>
      <c r="F4" s="1">
        <f>(9.8101*0.07*95.245)/(5*1.016)</f>
        <v>12.875080357283466</v>
      </c>
      <c r="G4" s="1">
        <f t="shared" ref="G4:G12" si="0">F4*6.38</f>
        <v>82.143012679468512</v>
      </c>
      <c r="H4" s="14">
        <f>AVERAGE(G4:G6)</f>
        <v>82.708068135178223</v>
      </c>
      <c r="I4" s="14">
        <f>STDEV(E4:E6)</f>
        <v>1.1645313792823894E-2</v>
      </c>
      <c r="K4" s="5" t="s">
        <v>50</v>
      </c>
      <c r="L4" s="1"/>
      <c r="M4" s="1"/>
    </row>
    <row r="5" spans="1:13">
      <c r="A5" s="1" t="s">
        <v>8</v>
      </c>
      <c r="B5" s="1">
        <v>5</v>
      </c>
      <c r="C5" s="1">
        <v>95.245000000000005</v>
      </c>
      <c r="D5" s="1">
        <v>1.0069999999999999</v>
      </c>
      <c r="E5" s="1">
        <v>9.8150999999999993</v>
      </c>
      <c r="F5" s="1">
        <f>(9.8151*0.07*95.245)/(5*1.007)</f>
        <v>12.996771393247272</v>
      </c>
      <c r="G5" s="1">
        <f t="shared" si="0"/>
        <v>82.9194014889176</v>
      </c>
      <c r="H5" s="14"/>
      <c r="I5" s="14"/>
      <c r="J5" s="4"/>
      <c r="K5" s="1"/>
      <c r="L5" s="1"/>
      <c r="M5" s="1"/>
    </row>
    <row r="6" spans="1:13">
      <c r="A6" s="1" t="s">
        <v>9</v>
      </c>
      <c r="B6" s="1">
        <v>5</v>
      </c>
      <c r="C6" s="1">
        <v>95.245000000000005</v>
      </c>
      <c r="D6" s="1">
        <v>1.0029999999999999</v>
      </c>
      <c r="E6" s="1">
        <v>9.7928999999999995</v>
      </c>
      <c r="F6" s="1">
        <f t="shared" ref="F6:F12" si="1">(E6*0.07*C6)/(5*D6)</f>
        <v>13.019089378863411</v>
      </c>
      <c r="G6" s="1">
        <f t="shared" si="0"/>
        <v>83.061790237148557</v>
      </c>
      <c r="H6" s="14"/>
      <c r="I6" s="14"/>
      <c r="J6" s="4"/>
      <c r="K6" s="1"/>
      <c r="L6" s="1"/>
      <c r="M6" s="1"/>
    </row>
    <row r="7" spans="1:13">
      <c r="A7" s="1" t="s">
        <v>10</v>
      </c>
      <c r="B7" s="1">
        <v>5</v>
      </c>
      <c r="C7" s="1">
        <v>102.173</v>
      </c>
      <c r="D7" s="1">
        <v>1.08</v>
      </c>
      <c r="E7" s="1">
        <v>4.3990999999999998</v>
      </c>
      <c r="F7" s="1">
        <f t="shared" si="1"/>
        <v>5.8264531668518513</v>
      </c>
      <c r="G7" s="1">
        <f t="shared" si="0"/>
        <v>37.17277120451481</v>
      </c>
      <c r="H7" s="14">
        <f>AVERAGE(G7:G9)</f>
        <v>37.211644930057169</v>
      </c>
      <c r="I7" s="14">
        <f>STDEV(E7:E9)</f>
        <v>0.13619009998281439</v>
      </c>
      <c r="J7" s="4"/>
      <c r="K7" s="1"/>
      <c r="L7" s="1"/>
      <c r="M7" s="1"/>
    </row>
    <row r="8" spans="1:13">
      <c r="A8" s="1" t="s">
        <v>11</v>
      </c>
      <c r="B8" s="1">
        <v>5</v>
      </c>
      <c r="C8" s="1">
        <v>102.173</v>
      </c>
      <c r="D8" s="1">
        <v>1.0189999999999999</v>
      </c>
      <c r="E8" s="1">
        <v>4.1657000000000002</v>
      </c>
      <c r="F8" s="1">
        <f t="shared" si="1"/>
        <v>5.8476044410206098</v>
      </c>
      <c r="G8" s="1">
        <f t="shared" si="0"/>
        <v>37.30771633371149</v>
      </c>
      <c r="H8" s="14"/>
      <c r="I8" s="14"/>
      <c r="J8" s="4"/>
      <c r="K8" s="1"/>
      <c r="L8" s="1"/>
      <c r="M8" s="1"/>
    </row>
    <row r="9" spans="1:13">
      <c r="A9" s="1" t="s">
        <v>12</v>
      </c>
      <c r="B9" s="1">
        <v>5</v>
      </c>
      <c r="C9" s="1">
        <v>102.173</v>
      </c>
      <c r="D9" s="1">
        <v>1.022</v>
      </c>
      <c r="E9" s="1">
        <v>4.1608000000000001</v>
      </c>
      <c r="F9" s="1">
        <f t="shared" si="1"/>
        <v>5.8235810739726031</v>
      </c>
      <c r="G9" s="1">
        <f t="shared" si="0"/>
        <v>37.154447251945207</v>
      </c>
      <c r="H9" s="14"/>
      <c r="I9" s="14"/>
      <c r="J9" s="4" t="s">
        <v>25</v>
      </c>
      <c r="K9" s="1"/>
      <c r="L9" s="1"/>
      <c r="M9" s="1"/>
    </row>
    <row r="10" spans="1:13">
      <c r="A10" s="1" t="s">
        <v>13</v>
      </c>
      <c r="B10" s="1">
        <v>5</v>
      </c>
      <c r="C10" s="1">
        <v>95.864999999999995</v>
      </c>
      <c r="D10" s="1">
        <v>1.0509999999999999</v>
      </c>
      <c r="E10" s="1">
        <v>7.4473000000000003</v>
      </c>
      <c r="F10" s="1">
        <f t="shared" si="1"/>
        <v>9.510081639391057</v>
      </c>
      <c r="G10" s="1">
        <f t="shared" si="0"/>
        <v>60.674320859314946</v>
      </c>
      <c r="H10" s="14">
        <f>AVERAGE(G10:G12)</f>
        <v>61.094408759770481</v>
      </c>
      <c r="I10" s="14">
        <f>STDEV(E10:E12)</f>
        <v>0.14370196008868236</v>
      </c>
      <c r="J10" s="4"/>
      <c r="K10" s="1"/>
      <c r="L10" s="1"/>
      <c r="M10" s="1"/>
    </row>
    <row r="11" spans="1:13">
      <c r="A11" s="1" t="s">
        <v>14</v>
      </c>
      <c r="B11" s="1">
        <v>5</v>
      </c>
      <c r="C11" s="1">
        <v>95.864999999999995</v>
      </c>
      <c r="D11" s="1">
        <v>1</v>
      </c>
      <c r="E11" s="1">
        <v>7.1599000000000004</v>
      </c>
      <c r="F11" s="1">
        <f t="shared" si="1"/>
        <v>9.6093733890000017</v>
      </c>
      <c r="G11" s="1">
        <f t="shared" si="0"/>
        <v>61.307802221820012</v>
      </c>
      <c r="H11" s="14"/>
      <c r="I11" s="14"/>
      <c r="J11" s="4"/>
      <c r="K11" s="1"/>
      <c r="L11" s="1"/>
      <c r="M11" s="1"/>
    </row>
    <row r="12" spans="1:13">
      <c r="A12" s="1" t="s">
        <v>15</v>
      </c>
      <c r="B12" s="1">
        <v>5</v>
      </c>
      <c r="C12" s="1">
        <v>95.864999999999995</v>
      </c>
      <c r="D12" s="1">
        <v>1.02</v>
      </c>
      <c r="E12" s="1">
        <v>7.3022999999999998</v>
      </c>
      <c r="F12" s="1">
        <f t="shared" si="1"/>
        <v>9.6083233852941188</v>
      </c>
      <c r="G12" s="1">
        <f t="shared" si="0"/>
        <v>61.301103198176477</v>
      </c>
      <c r="H12" s="14"/>
      <c r="I12" s="14"/>
      <c r="J12" s="1"/>
      <c r="K12" s="1"/>
      <c r="L12" s="1"/>
      <c r="M12" s="1"/>
    </row>
    <row r="15" spans="1:13">
      <c r="A15" s="1"/>
    </row>
    <row r="16" spans="1:13">
      <c r="A16" s="1"/>
    </row>
    <row r="17" spans="1:1">
      <c r="A17" s="1"/>
    </row>
    <row r="21" spans="1:1">
      <c r="A21" s="5"/>
    </row>
    <row r="22" spans="1:1">
      <c r="A22" s="5"/>
    </row>
    <row r="23" spans="1:1">
      <c r="A23" s="5"/>
    </row>
    <row r="26" spans="1:1">
      <c r="A26" s="5"/>
    </row>
  </sheetData>
  <mergeCells count="6">
    <mergeCell ref="I10:I12"/>
    <mergeCell ref="I7:I9"/>
    <mergeCell ref="I4:I6"/>
    <mergeCell ref="H4:H6"/>
    <mergeCell ref="H10:H12"/>
    <mergeCell ref="H7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opLeftCell="E1" workbookViewId="0">
      <selection activeCell="G21" sqref="G21"/>
    </sheetView>
  </sheetViews>
  <sheetFormatPr defaultRowHeight="14.4"/>
  <cols>
    <col min="2" max="2" width="12.5546875" customWidth="1"/>
    <col min="3" max="3" width="11.44140625" customWidth="1"/>
    <col min="4" max="4" width="11.21875" customWidth="1"/>
    <col min="5" max="5" width="11.33203125" customWidth="1"/>
    <col min="6" max="6" width="10.6640625" customWidth="1"/>
    <col min="7" max="7" width="18" customWidth="1"/>
    <col min="9" max="9" width="15" customWidth="1"/>
    <col min="10" max="10" width="16.6640625" customWidth="1"/>
    <col min="11" max="11" width="16.7773437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19</v>
      </c>
      <c r="F1" s="2" t="s">
        <v>20</v>
      </c>
      <c r="G1" s="2" t="s">
        <v>4</v>
      </c>
      <c r="H1" s="2" t="s">
        <v>21</v>
      </c>
      <c r="I1" s="2" t="s">
        <v>22</v>
      </c>
      <c r="J1" s="2" t="s">
        <v>18</v>
      </c>
      <c r="K1" s="2" t="s">
        <v>42</v>
      </c>
    </row>
    <row r="2" spans="1:11">
      <c r="A2" t="s">
        <v>16</v>
      </c>
      <c r="B2" s="1"/>
      <c r="C2" s="1"/>
      <c r="D2" s="1"/>
      <c r="E2" s="1"/>
      <c r="F2" s="1"/>
      <c r="G2" s="1">
        <v>0.224</v>
      </c>
      <c r="H2" s="1"/>
      <c r="I2" s="1"/>
      <c r="J2" s="1"/>
      <c r="K2" s="1"/>
    </row>
    <row r="3" spans="1:11">
      <c r="A3" t="s">
        <v>17</v>
      </c>
      <c r="B3" s="1"/>
      <c r="C3" s="1"/>
      <c r="D3" s="1"/>
      <c r="E3" s="1"/>
      <c r="F3" s="1"/>
      <c r="G3" s="1">
        <v>0.23100000000000001</v>
      </c>
      <c r="H3" s="1"/>
      <c r="I3" s="1"/>
      <c r="J3" s="1"/>
      <c r="K3" s="1"/>
    </row>
    <row r="4" spans="1:11">
      <c r="A4" t="s">
        <v>7</v>
      </c>
      <c r="B4" s="1">
        <v>5</v>
      </c>
      <c r="C4" s="1">
        <v>95.245000000000005</v>
      </c>
      <c r="D4" s="1">
        <v>9.9819999999999993</v>
      </c>
      <c r="E4" s="1">
        <v>49.993000000000002</v>
      </c>
      <c r="F4" s="1">
        <v>5</v>
      </c>
      <c r="G4" s="6">
        <v>0.21859999999999999</v>
      </c>
      <c r="H4" s="6">
        <f>(G4*0.07*E4*C4)/(B4*D4*F4)</f>
        <v>0.29197254028078551</v>
      </c>
      <c r="I4" s="15">
        <f>AVERAGE(H4:H6)</f>
        <v>0.276289380509329</v>
      </c>
      <c r="J4" s="15">
        <f>STDEV(H4:H6)</f>
        <v>1.3950341341154228E-2</v>
      </c>
      <c r="K4" s="15">
        <f>STDEV(G4:G6)</f>
        <v>1.0200163397384041E-2</v>
      </c>
    </row>
    <row r="5" spans="1:11">
      <c r="A5" t="s">
        <v>8</v>
      </c>
      <c r="B5" s="1">
        <v>5</v>
      </c>
      <c r="C5" s="1">
        <v>95.245000000000005</v>
      </c>
      <c r="D5" s="1">
        <v>9.9819999999999993</v>
      </c>
      <c r="E5" s="1">
        <v>49.993000000000002</v>
      </c>
      <c r="F5" s="1">
        <v>5.0129999999999999</v>
      </c>
      <c r="G5" s="6">
        <v>0.2039</v>
      </c>
      <c r="H5" s="6">
        <f t="shared" ref="H5:H12" si="0">(G5*0.07*E5*C5)/(B5*D5*F5)</f>
        <v>0.27163227832362369</v>
      </c>
      <c r="I5" s="15"/>
      <c r="J5" s="15"/>
      <c r="K5" s="15"/>
    </row>
    <row r="6" spans="1:11">
      <c r="A6" t="s">
        <v>9</v>
      </c>
      <c r="B6" s="1">
        <v>5</v>
      </c>
      <c r="C6" s="1">
        <v>95.245000000000005</v>
      </c>
      <c r="D6" s="1">
        <v>9.9819999999999993</v>
      </c>
      <c r="E6" s="1">
        <v>49.993000000000002</v>
      </c>
      <c r="F6" s="1">
        <v>5.01</v>
      </c>
      <c r="G6" s="6">
        <v>0.19900000000000001</v>
      </c>
      <c r="H6" s="6">
        <f t="shared" si="0"/>
        <v>0.26526332292357785</v>
      </c>
      <c r="I6" s="15"/>
      <c r="J6" s="15"/>
      <c r="K6" s="15"/>
    </row>
    <row r="7" spans="1:11">
      <c r="A7" t="s">
        <v>10</v>
      </c>
      <c r="B7" s="1">
        <v>5</v>
      </c>
      <c r="C7" s="1">
        <v>102.173</v>
      </c>
      <c r="D7" s="1">
        <v>9.9930000000000003</v>
      </c>
      <c r="E7" s="1">
        <v>50.011000000000003</v>
      </c>
      <c r="F7" s="1">
        <v>5.0110000000000001</v>
      </c>
      <c r="G7" s="6">
        <v>0.20880000000000001</v>
      </c>
      <c r="H7" s="6">
        <f t="shared" si="0"/>
        <v>0.2982908445660436</v>
      </c>
      <c r="I7" s="15">
        <f>AVERAGE(H7:H9)</f>
        <v>0.2868376834460617</v>
      </c>
      <c r="J7" s="15">
        <f>STDEV(H7:H9)</f>
        <v>1.0524910870446814E-2</v>
      </c>
      <c r="K7" s="15">
        <f>STDEV(G7:G9)</f>
        <v>7.5286120898874886E-3</v>
      </c>
    </row>
    <row r="8" spans="1:11">
      <c r="A8" t="s">
        <v>11</v>
      </c>
      <c r="B8" s="1">
        <v>5</v>
      </c>
      <c r="C8" s="1">
        <v>102.173</v>
      </c>
      <c r="D8" s="1">
        <v>9.9930000000000003</v>
      </c>
      <c r="E8" s="1">
        <v>50.011000000000003</v>
      </c>
      <c r="F8" s="1">
        <v>5.0049999999999999</v>
      </c>
      <c r="G8" s="6">
        <v>0.19900000000000001</v>
      </c>
      <c r="H8" s="6">
        <f t="shared" si="0"/>
        <v>0.28463141169364015</v>
      </c>
      <c r="I8" s="15"/>
      <c r="J8" s="15"/>
      <c r="K8" s="15"/>
    </row>
    <row r="9" spans="1:11">
      <c r="A9" t="s">
        <v>12</v>
      </c>
      <c r="B9" s="1">
        <v>5</v>
      </c>
      <c r="C9" s="1">
        <v>102.173</v>
      </c>
      <c r="D9" s="1">
        <v>9.9930000000000003</v>
      </c>
      <c r="E9" s="1">
        <v>50.011000000000003</v>
      </c>
      <c r="F9" s="1">
        <v>5.0030000000000001</v>
      </c>
      <c r="G9" s="6">
        <v>0.19400000000000001</v>
      </c>
      <c r="H9" s="6">
        <f t="shared" si="0"/>
        <v>0.27759079407850135</v>
      </c>
      <c r="I9" s="15"/>
      <c r="J9" s="15"/>
      <c r="K9" s="15"/>
    </row>
    <row r="10" spans="1:11">
      <c r="A10" t="s">
        <v>13</v>
      </c>
      <c r="B10" s="1">
        <v>5</v>
      </c>
      <c r="C10" s="1">
        <v>95.864999999999995</v>
      </c>
      <c r="D10" s="1">
        <v>9.9979999999999993</v>
      </c>
      <c r="E10" s="1">
        <v>49.892000000000003</v>
      </c>
      <c r="F10" s="1">
        <v>5.0069999999999997</v>
      </c>
      <c r="G10" s="6">
        <v>0.54039999999999999</v>
      </c>
      <c r="H10" s="6">
        <f t="shared" si="0"/>
        <v>0.72284243878230414</v>
      </c>
      <c r="I10" s="15">
        <f>AVERAGE(H10:H12)</f>
        <v>0.71934879196844592</v>
      </c>
      <c r="J10" s="15">
        <f>STDEV(H10:H12)</f>
        <v>7.8952492246444819E-3</v>
      </c>
      <c r="K10" s="15">
        <f>STDEV(G10:G12)</f>
        <v>6.5199693250812115E-3</v>
      </c>
    </row>
    <row r="11" spans="1:11">
      <c r="A11" t="s">
        <v>14</v>
      </c>
      <c r="B11" s="1">
        <v>5</v>
      </c>
      <c r="C11" s="1">
        <v>95.864999999999995</v>
      </c>
      <c r="D11" s="1">
        <v>9.9979999999999993</v>
      </c>
      <c r="E11" s="1">
        <v>49.892000000000003</v>
      </c>
      <c r="F11" s="1">
        <v>5.0019999999999998</v>
      </c>
      <c r="G11" s="6">
        <v>0.53049999999999997</v>
      </c>
      <c r="H11" s="6">
        <f t="shared" si="0"/>
        <v>0.71030945292737091</v>
      </c>
      <c r="I11" s="15"/>
      <c r="J11" s="15"/>
      <c r="K11" s="15"/>
    </row>
    <row r="12" spans="1:11">
      <c r="A12" t="s">
        <v>15</v>
      </c>
      <c r="B12" s="1">
        <v>5</v>
      </c>
      <c r="C12" s="1">
        <v>95.864999999999995</v>
      </c>
      <c r="D12" s="1">
        <v>9.9979999999999993</v>
      </c>
      <c r="E12" s="1">
        <v>49.892000000000003</v>
      </c>
      <c r="F12" s="1">
        <v>5.0149999999999997</v>
      </c>
      <c r="G12" s="1">
        <v>0.54279999999999995</v>
      </c>
      <c r="H12" s="1">
        <f t="shared" si="0"/>
        <v>0.72489448419566282</v>
      </c>
      <c r="I12" s="15"/>
      <c r="J12" s="15"/>
      <c r="K12" s="15"/>
    </row>
    <row r="13" spans="1:11">
      <c r="E13" s="1"/>
      <c r="F13" s="1"/>
      <c r="J13" s="7"/>
      <c r="K13" s="7"/>
    </row>
    <row r="14" spans="1:11">
      <c r="E14" s="1"/>
      <c r="F14" s="1"/>
    </row>
    <row r="15" spans="1:11">
      <c r="E15" s="1"/>
    </row>
    <row r="16" spans="1:11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</sheetData>
  <mergeCells count="9">
    <mergeCell ref="I4:I6"/>
    <mergeCell ref="I7:I9"/>
    <mergeCell ref="I10:I12"/>
    <mergeCell ref="K4:K6"/>
    <mergeCell ref="K7:K9"/>
    <mergeCell ref="K10:K12"/>
    <mergeCell ref="J4:J6"/>
    <mergeCell ref="J7:J9"/>
    <mergeCell ref="J10:J1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C15" sqref="C15"/>
    </sheetView>
  </sheetViews>
  <sheetFormatPr defaultRowHeight="14.4"/>
  <cols>
    <col min="2" max="2" width="11.88671875" customWidth="1"/>
    <col min="3" max="3" width="11.5546875" customWidth="1"/>
    <col min="4" max="4" width="10.33203125" customWidth="1"/>
    <col min="5" max="5" width="11.88671875" customWidth="1"/>
    <col min="6" max="6" width="11.33203125" customWidth="1"/>
    <col min="7" max="7" width="18.21875" customWidth="1"/>
    <col min="8" max="8" width="9.77734375" customWidth="1"/>
    <col min="10" max="10" width="17.3320312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19</v>
      </c>
      <c r="F1" s="2" t="s">
        <v>20</v>
      </c>
      <c r="G1" s="2" t="s">
        <v>4</v>
      </c>
      <c r="H1" s="2" t="s">
        <v>23</v>
      </c>
      <c r="I1" s="2" t="s">
        <v>22</v>
      </c>
      <c r="J1" s="2" t="s">
        <v>42</v>
      </c>
      <c r="K1" s="2"/>
    </row>
    <row r="2" spans="1:11">
      <c r="A2" t="s">
        <v>16</v>
      </c>
      <c r="B2" s="1"/>
      <c r="C2" s="1"/>
      <c r="D2" s="1"/>
      <c r="E2" s="1"/>
      <c r="F2" s="1"/>
      <c r="G2" s="1">
        <v>0.20899999999999999</v>
      </c>
      <c r="H2" s="1"/>
      <c r="I2" s="1"/>
      <c r="J2" s="1"/>
    </row>
    <row r="3" spans="1:11">
      <c r="A3" t="s">
        <v>17</v>
      </c>
      <c r="B3" s="1"/>
      <c r="C3" s="1"/>
      <c r="D3" s="1"/>
      <c r="E3" s="1"/>
      <c r="F3" s="1"/>
      <c r="G3" s="1">
        <v>0.214</v>
      </c>
      <c r="H3" s="1"/>
      <c r="I3" s="1"/>
      <c r="J3" s="1"/>
    </row>
    <row r="4" spans="1:11">
      <c r="A4" t="s">
        <v>7</v>
      </c>
      <c r="B4" s="1">
        <v>5</v>
      </c>
      <c r="C4" s="1">
        <v>95.245000000000005</v>
      </c>
      <c r="D4" s="1">
        <v>40</v>
      </c>
      <c r="E4" s="1">
        <v>99.17</v>
      </c>
      <c r="F4" s="1">
        <v>2.0179999999999998</v>
      </c>
      <c r="G4" s="1">
        <v>1.1617999999999999</v>
      </c>
      <c r="H4" s="1">
        <f>(G4*0.07*E4*C4)/(B4*D4*F4)</f>
        <v>1.9032715417688311</v>
      </c>
      <c r="I4" s="15">
        <f>AVERAGE(H4:H6)</f>
        <v>1.914197218076328</v>
      </c>
      <c r="J4" s="15">
        <f>STDEV(G4:G6)</f>
        <v>1.1606463716395257E-2</v>
      </c>
      <c r="K4" s="16"/>
    </row>
    <row r="5" spans="1:11">
      <c r="A5" t="s">
        <v>8</v>
      </c>
      <c r="B5" s="1">
        <v>5</v>
      </c>
      <c r="C5" s="1">
        <v>95.245000000000005</v>
      </c>
      <c r="D5" s="1">
        <v>40</v>
      </c>
      <c r="E5" s="1">
        <v>99.17</v>
      </c>
      <c r="F5" s="1">
        <v>2.0350000000000001</v>
      </c>
      <c r="G5" s="1">
        <v>1.1839</v>
      </c>
      <c r="H5" s="1">
        <f t="shared" ref="H5:H12" si="0">(G5*0.07*E5*C5)/(B5*D5*F5)</f>
        <v>1.9232739563278871</v>
      </c>
      <c r="I5" s="15"/>
      <c r="J5" s="15"/>
      <c r="K5" s="16"/>
    </row>
    <row r="6" spans="1:11">
      <c r="A6" t="s">
        <v>9</v>
      </c>
      <c r="B6" s="1">
        <v>5</v>
      </c>
      <c r="C6" s="1">
        <v>95.245000000000005</v>
      </c>
      <c r="D6" s="1">
        <v>40</v>
      </c>
      <c r="E6" s="1">
        <v>99.17</v>
      </c>
      <c r="F6" s="1">
        <v>2.0129999999999999</v>
      </c>
      <c r="G6" s="1">
        <v>1.1667000000000001</v>
      </c>
      <c r="H6" s="1">
        <f t="shared" si="0"/>
        <v>1.9160461561322659</v>
      </c>
      <c r="I6" s="15"/>
      <c r="J6" s="15"/>
      <c r="K6" s="16"/>
    </row>
    <row r="7" spans="1:11">
      <c r="A7" t="s">
        <v>10</v>
      </c>
      <c r="B7" s="1">
        <v>5</v>
      </c>
      <c r="C7" s="1">
        <v>102.173</v>
      </c>
      <c r="D7" s="1">
        <v>39.988</v>
      </c>
      <c r="E7" s="1">
        <v>99.186000000000007</v>
      </c>
      <c r="F7" s="1">
        <v>1.996</v>
      </c>
      <c r="G7" s="1">
        <v>0.47410000000000002</v>
      </c>
      <c r="H7" s="1">
        <f t="shared" si="0"/>
        <v>0.84274132792013468</v>
      </c>
      <c r="I7" s="15">
        <f t="shared" ref="I7" si="1">AVERAGE(H7:H9)</f>
        <v>0.84968129891083699</v>
      </c>
      <c r="J7" s="15">
        <f t="shared" ref="J7" si="2">STDEV(G7:G9)</f>
        <v>5.1081634011974656E-3</v>
      </c>
      <c r="K7" s="16"/>
    </row>
    <row r="8" spans="1:11">
      <c r="A8" t="s">
        <v>11</v>
      </c>
      <c r="B8" s="1">
        <v>5</v>
      </c>
      <c r="C8" s="1">
        <v>102.173</v>
      </c>
      <c r="D8" s="1">
        <v>39.988</v>
      </c>
      <c r="E8" s="1">
        <v>99.186000000000007</v>
      </c>
      <c r="F8" s="1">
        <v>1.9990000000000001</v>
      </c>
      <c r="G8" s="1">
        <v>0.4839</v>
      </c>
      <c r="H8" s="1">
        <f t="shared" si="0"/>
        <v>0.85887053107526556</v>
      </c>
      <c r="I8" s="15"/>
      <c r="J8" s="15"/>
      <c r="K8" s="16"/>
    </row>
    <row r="9" spans="1:11">
      <c r="A9" t="s">
        <v>12</v>
      </c>
      <c r="B9" s="1">
        <v>5</v>
      </c>
      <c r="C9" s="1">
        <v>102.173</v>
      </c>
      <c r="D9" s="1">
        <v>39.988</v>
      </c>
      <c r="E9" s="1">
        <v>99.186000000000007</v>
      </c>
      <c r="F9" s="1">
        <v>1.9950000000000001</v>
      </c>
      <c r="G9" s="1">
        <v>0.47649999999999998</v>
      </c>
      <c r="H9" s="1">
        <f t="shared" si="0"/>
        <v>0.84743203773711062</v>
      </c>
      <c r="I9" s="15"/>
      <c r="J9" s="15"/>
      <c r="K9" s="16"/>
    </row>
    <row r="10" spans="1:11">
      <c r="A10" t="s">
        <v>13</v>
      </c>
      <c r="B10" s="1">
        <v>5</v>
      </c>
      <c r="C10" s="1">
        <v>95.864999999999995</v>
      </c>
      <c r="D10" s="1">
        <v>39.996000000000002</v>
      </c>
      <c r="E10" s="1">
        <v>99.233999999999995</v>
      </c>
      <c r="F10" s="1">
        <v>2.0099999999999998</v>
      </c>
      <c r="G10" s="1">
        <v>0.96530000000000005</v>
      </c>
      <c r="H10" s="1">
        <f t="shared" si="0"/>
        <v>1.5991834953672233</v>
      </c>
      <c r="I10" s="15">
        <f t="shared" ref="I10" si="3">AVERAGE(H10:H12)</f>
        <v>1.6005157402788088</v>
      </c>
      <c r="J10" s="15">
        <f t="shared" ref="J10" si="4">STDEV(G10:G12)</f>
        <v>2.5000000000000022E-3</v>
      </c>
      <c r="K10" s="16"/>
    </row>
    <row r="11" spans="1:11">
      <c r="A11" t="s">
        <v>14</v>
      </c>
      <c r="B11" s="1">
        <v>5</v>
      </c>
      <c r="C11" s="1">
        <v>95.864999999999995</v>
      </c>
      <c r="D11" s="1">
        <v>39.996000000000002</v>
      </c>
      <c r="E11" s="1">
        <v>99.233999999999995</v>
      </c>
      <c r="F11" s="1">
        <v>2</v>
      </c>
      <c r="G11" s="1">
        <v>0.96279999999999999</v>
      </c>
      <c r="H11" s="1">
        <f t="shared" si="0"/>
        <v>1.6030170296138613</v>
      </c>
      <c r="I11" s="15"/>
      <c r="J11" s="15"/>
      <c r="K11" s="16"/>
    </row>
    <row r="12" spans="1:11">
      <c r="A12" t="s">
        <v>15</v>
      </c>
      <c r="B12" s="1">
        <v>5</v>
      </c>
      <c r="C12" s="1">
        <v>95.864999999999995</v>
      </c>
      <c r="D12" s="1">
        <v>39.996000000000002</v>
      </c>
      <c r="E12" s="1">
        <v>99.233999999999995</v>
      </c>
      <c r="F12" s="1">
        <v>2.0150000000000001</v>
      </c>
      <c r="G12" s="1">
        <v>0.96779999999999999</v>
      </c>
      <c r="H12" s="1">
        <f t="shared" si="0"/>
        <v>1.5993466958553422</v>
      </c>
      <c r="I12" s="15"/>
      <c r="J12" s="15"/>
      <c r="K12" s="16"/>
    </row>
  </sheetData>
  <mergeCells count="9">
    <mergeCell ref="K4:K6"/>
    <mergeCell ref="K7:K9"/>
    <mergeCell ref="K10:K12"/>
    <mergeCell ref="I4:I6"/>
    <mergeCell ref="I7:I9"/>
    <mergeCell ref="I10:I12"/>
    <mergeCell ref="J4:J6"/>
    <mergeCell ref="J7:J9"/>
    <mergeCell ref="J10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9"/>
  <sheetViews>
    <sheetView tabSelected="1" topLeftCell="A25" zoomScale="80" zoomScaleNormal="80" workbookViewId="0">
      <selection activeCell="G59" sqref="G59"/>
    </sheetView>
  </sheetViews>
  <sheetFormatPr defaultRowHeight="14.4"/>
  <cols>
    <col min="1" max="1" width="9.109375" style="1" customWidth="1"/>
    <col min="2" max="2" width="18.88671875" style="1" customWidth="1"/>
    <col min="3" max="3" width="15.109375" style="1" customWidth="1"/>
    <col min="4" max="4" width="31" style="1" customWidth="1"/>
    <col min="5" max="5" width="22.109375" style="1" customWidth="1"/>
    <col min="6" max="6" width="18.77734375" style="1" customWidth="1"/>
    <col min="7" max="7" width="21" style="1" customWidth="1"/>
    <col min="8" max="8" width="28.88671875" style="1" customWidth="1"/>
    <col min="9" max="9" width="18.33203125" style="1" customWidth="1"/>
    <col min="10" max="10" width="24.5546875" style="1" customWidth="1"/>
    <col min="11" max="11" width="18.6640625" style="1" customWidth="1"/>
    <col min="12" max="12" width="8.88671875" style="1"/>
    <col min="13" max="15" width="8.88671875" style="1" customWidth="1"/>
  </cols>
  <sheetData>
    <row r="1" spans="1:10">
      <c r="J1" s="3"/>
    </row>
    <row r="15" spans="1:10" ht="15" thickBot="1"/>
    <row r="16" spans="1:10">
      <c r="A16" s="43" t="s">
        <v>27</v>
      </c>
      <c r="B16" s="17"/>
      <c r="C16" s="17"/>
      <c r="D16" s="17"/>
      <c r="E16" s="17"/>
      <c r="F16" s="18"/>
    </row>
    <row r="17" spans="1:15">
      <c r="A17" s="19" t="s">
        <v>0</v>
      </c>
      <c r="B17" s="20" t="s">
        <v>32</v>
      </c>
      <c r="C17" s="20" t="s">
        <v>31</v>
      </c>
      <c r="D17" s="20" t="s">
        <v>30</v>
      </c>
      <c r="E17" s="21" t="s">
        <v>29</v>
      </c>
      <c r="F17" s="22"/>
    </row>
    <row r="18" spans="1:15">
      <c r="A18" s="23" t="s">
        <v>7</v>
      </c>
      <c r="B18" s="24">
        <v>12.875080357283466</v>
      </c>
      <c r="C18" s="24">
        <v>0.29197254028078551</v>
      </c>
      <c r="D18" s="24">
        <f>(B18-C18)*6.38</f>
        <v>80.280227872477099</v>
      </c>
      <c r="E18" s="25">
        <f>AVERAGE(D18:D20)</f>
        <v>80.945341887528699</v>
      </c>
      <c r="F18" s="22"/>
    </row>
    <row r="19" spans="1:15">
      <c r="A19" s="23" t="s">
        <v>8</v>
      </c>
      <c r="B19" s="24">
        <v>12.996771393247272</v>
      </c>
      <c r="C19" s="24">
        <v>0.27163227832362369</v>
      </c>
      <c r="D19" s="24">
        <f t="shared" ref="D19:D26" si="0">(B19-C19)*6.38</f>
        <v>81.186387553212867</v>
      </c>
      <c r="E19" s="25"/>
      <c r="F19" s="22" t="s">
        <v>37</v>
      </c>
    </row>
    <row r="20" spans="1:15">
      <c r="A20" s="23" t="s">
        <v>9</v>
      </c>
      <c r="B20" s="26">
        <v>13.019089378863411</v>
      </c>
      <c r="C20" s="24">
        <v>0.26526332292357785</v>
      </c>
      <c r="D20" s="24">
        <f t="shared" si="0"/>
        <v>81.36941023689613</v>
      </c>
      <c r="E20" s="25"/>
      <c r="F20" s="22"/>
    </row>
    <row r="21" spans="1:15">
      <c r="A21" s="23" t="s">
        <v>10</v>
      </c>
      <c r="B21" s="26">
        <v>5.8264531668518513</v>
      </c>
      <c r="C21" s="24">
        <v>0.2982908445660436</v>
      </c>
      <c r="D21" s="24">
        <f t="shared" si="0"/>
        <v>35.269675616183456</v>
      </c>
      <c r="E21" s="25">
        <f t="shared" ref="E21" si="1">AVERAGE(D21:D23)</f>
        <v>35.381620509671293</v>
      </c>
      <c r="F21" s="22"/>
    </row>
    <row r="22" spans="1:15">
      <c r="A22" s="23" t="s">
        <v>11</v>
      </c>
      <c r="B22" s="26">
        <v>5.8476044410206098</v>
      </c>
      <c r="C22" s="24">
        <v>0.28463141169364015</v>
      </c>
      <c r="D22" s="24">
        <f t="shared" si="0"/>
        <v>35.491767927106068</v>
      </c>
      <c r="E22" s="25"/>
      <c r="F22" s="22" t="s">
        <v>38</v>
      </c>
    </row>
    <row r="23" spans="1:15">
      <c r="A23" s="23" t="s">
        <v>12</v>
      </c>
      <c r="B23" s="24">
        <v>5.8235810739726031</v>
      </c>
      <c r="C23" s="24">
        <v>0.27759079407850135</v>
      </c>
      <c r="D23" s="24">
        <f t="shared" si="0"/>
        <v>35.383417985724364</v>
      </c>
      <c r="E23" s="25"/>
      <c r="F23" s="22"/>
    </row>
    <row r="24" spans="1:15">
      <c r="A24" s="23" t="s">
        <v>13</v>
      </c>
      <c r="B24" s="24">
        <v>9.510081639391057</v>
      </c>
      <c r="C24" s="24">
        <v>0.72284243878230414</v>
      </c>
      <c r="D24" s="24">
        <f t="shared" si="0"/>
        <v>56.062586099883838</v>
      </c>
      <c r="E24" s="25">
        <f t="shared" ref="E24" si="2">AVERAGE(D24:D26)</f>
        <v>56.504963467011784</v>
      </c>
      <c r="F24" s="22"/>
      <c r="G24" s="1" t="s">
        <v>25</v>
      </c>
    </row>
    <row r="25" spans="1:15">
      <c r="A25" s="23" t="s">
        <v>14</v>
      </c>
      <c r="B25" s="24">
        <v>9.6093733890000017</v>
      </c>
      <c r="C25" s="24">
        <v>0.71030945292737091</v>
      </c>
      <c r="D25" s="24">
        <f t="shared" si="0"/>
        <v>56.776027912143384</v>
      </c>
      <c r="E25" s="25"/>
      <c r="F25" s="22" t="s">
        <v>39</v>
      </c>
    </row>
    <row r="26" spans="1:15" ht="15" thickBot="1">
      <c r="A26" s="27" t="s">
        <v>15</v>
      </c>
      <c r="B26" s="28">
        <v>9.6083233852941188</v>
      </c>
      <c r="C26" s="28">
        <v>0.72489448419566282</v>
      </c>
      <c r="D26" s="28">
        <f t="shared" si="0"/>
        <v>56.676276389008152</v>
      </c>
      <c r="E26" s="29"/>
      <c r="F26" s="30"/>
    </row>
    <row r="27" spans="1:15" ht="15" thickBot="1"/>
    <row r="28" spans="1:15" s="10" customFormat="1">
      <c r="A28" s="43" t="s">
        <v>28</v>
      </c>
      <c r="B28" s="44"/>
      <c r="C28" s="44"/>
      <c r="D28" s="44"/>
      <c r="E28" s="44"/>
      <c r="F28" s="43"/>
      <c r="G28" s="44" t="s">
        <v>56</v>
      </c>
      <c r="H28" s="44"/>
      <c r="I28" s="44"/>
      <c r="J28" s="45"/>
      <c r="K28" s="5"/>
      <c r="L28" s="5"/>
      <c r="M28" s="5"/>
      <c r="N28" s="5"/>
      <c r="O28" s="5"/>
    </row>
    <row r="29" spans="1:15">
      <c r="A29" s="31" t="s">
        <v>0</v>
      </c>
      <c r="B29" s="32" t="s">
        <v>32</v>
      </c>
      <c r="C29" s="32" t="s">
        <v>33</v>
      </c>
      <c r="D29" s="32" t="s">
        <v>31</v>
      </c>
      <c r="E29" s="32" t="s">
        <v>26</v>
      </c>
      <c r="F29" s="40" t="s">
        <v>0</v>
      </c>
      <c r="G29" s="32" t="s">
        <v>30</v>
      </c>
      <c r="H29" s="32" t="s">
        <v>26</v>
      </c>
      <c r="I29" s="32" t="s">
        <v>59</v>
      </c>
      <c r="J29" s="33" t="s">
        <v>60</v>
      </c>
    </row>
    <row r="30" spans="1:15">
      <c r="A30" s="34" t="s">
        <v>7</v>
      </c>
      <c r="B30" s="26">
        <v>12.875080357283466</v>
      </c>
      <c r="C30" s="26">
        <v>1.9032715417688311</v>
      </c>
      <c r="D30" s="26">
        <v>0.29197254028078551</v>
      </c>
      <c r="E30" s="26">
        <f>(B30-(C30-D30))*6.38</f>
        <v>71.862925049974777</v>
      </c>
      <c r="F30" s="41" t="s">
        <v>7</v>
      </c>
      <c r="G30" s="26">
        <v>80.280227872477099</v>
      </c>
      <c r="H30" s="26">
        <v>71.862925049974777</v>
      </c>
      <c r="I30" s="26">
        <f>(G30/100)*H30</f>
        <v>57.691719985947174</v>
      </c>
      <c r="J30" s="35">
        <f>AVERAGE(I30:I32)</f>
        <v>58.491019763049074</v>
      </c>
    </row>
    <row r="31" spans="1:15">
      <c r="A31" s="34" t="s">
        <v>8</v>
      </c>
      <c r="B31" s="26">
        <v>12.996771393247272</v>
      </c>
      <c r="C31" s="26">
        <v>1.9232739563278871</v>
      </c>
      <c r="D31" s="26">
        <v>0.27163227832362369</v>
      </c>
      <c r="E31" s="26">
        <f t="shared" ref="E31:E38" si="3">(B31-(C31-D31))*6.38</f>
        <v>72.381927583250388</v>
      </c>
      <c r="F31" s="41" t="s">
        <v>8</v>
      </c>
      <c r="G31" s="26">
        <v>81.186387553212867</v>
      </c>
      <c r="H31" s="26">
        <v>72.381927583250388</v>
      </c>
      <c r="I31" s="26">
        <f t="shared" ref="I31:I38" si="4">(G31/100)*H31</f>
        <v>58.764272246223548</v>
      </c>
      <c r="J31" s="35"/>
      <c r="K31" s="5" t="s">
        <v>46</v>
      </c>
      <c r="L31" s="5"/>
    </row>
    <row r="32" spans="1:15">
      <c r="A32" s="34" t="s">
        <v>9</v>
      </c>
      <c r="B32" s="26">
        <v>13.019089378863411</v>
      </c>
      <c r="C32" s="26">
        <v>1.9160461561322659</v>
      </c>
      <c r="D32" s="26">
        <v>0.26526332292357785</v>
      </c>
      <c r="E32" s="26">
        <f t="shared" si="3"/>
        <v>72.529795761277143</v>
      </c>
      <c r="F32" s="41" t="s">
        <v>9</v>
      </c>
      <c r="G32" s="26">
        <v>81.36941023689613</v>
      </c>
      <c r="H32" s="26">
        <v>72.529795761277143</v>
      </c>
      <c r="I32" s="26">
        <f t="shared" si="4"/>
        <v>59.017067056976501</v>
      </c>
      <c r="J32" s="35"/>
      <c r="K32" s="5"/>
      <c r="L32" s="5"/>
    </row>
    <row r="33" spans="1:29">
      <c r="A33" s="34" t="s">
        <v>10</v>
      </c>
      <c r="B33" s="26">
        <v>5.8264531668518513</v>
      </c>
      <c r="C33" s="26">
        <v>0.84274132792013468</v>
      </c>
      <c r="D33" s="26">
        <v>0.2982908445660436</v>
      </c>
      <c r="E33" s="26">
        <f t="shared" si="3"/>
        <v>33.69917712071571</v>
      </c>
      <c r="F33" s="41" t="s">
        <v>10</v>
      </c>
      <c r="G33" s="26">
        <v>35.269675616183456</v>
      </c>
      <c r="H33" s="26">
        <v>33.69917712071571</v>
      </c>
      <c r="I33" s="26">
        <f t="shared" si="4"/>
        <v>11.885590455799543</v>
      </c>
      <c r="J33" s="36">
        <f t="shared" ref="J33" si="5">AVERAGE(I33:I35)</f>
        <v>11.895528115913981</v>
      </c>
      <c r="K33" s="5"/>
      <c r="L33" s="5"/>
    </row>
    <row r="34" spans="1:29">
      <c r="A34" s="34" t="s">
        <v>11</v>
      </c>
      <c r="B34" s="26">
        <v>5.8476044410206098</v>
      </c>
      <c r="C34" s="26">
        <v>0.85887053107526556</v>
      </c>
      <c r="D34" s="26">
        <v>0.28463141169364015</v>
      </c>
      <c r="E34" s="26">
        <f t="shared" si="3"/>
        <v>33.64407075205672</v>
      </c>
      <c r="F34" s="41" t="s">
        <v>11</v>
      </c>
      <c r="G34" s="26">
        <v>35.491767927106068</v>
      </c>
      <c r="H34" s="26">
        <v>33.64407075205672</v>
      </c>
      <c r="I34" s="26">
        <f t="shared" si="4"/>
        <v>11.94087551255134</v>
      </c>
      <c r="J34" s="36"/>
      <c r="K34" s="11" t="s">
        <v>45</v>
      </c>
      <c r="L34" s="5"/>
    </row>
    <row r="35" spans="1:29">
      <c r="A35" s="34" t="s">
        <v>12</v>
      </c>
      <c r="B35" s="26">
        <v>5.8235810739726031</v>
      </c>
      <c r="C35" s="26">
        <v>0.84743203773711062</v>
      </c>
      <c r="D35" s="26">
        <v>0.27759079407850135</v>
      </c>
      <c r="E35" s="26">
        <f t="shared" si="3"/>
        <v>33.518860117403278</v>
      </c>
      <c r="F35" s="41" t="s">
        <v>12</v>
      </c>
      <c r="G35" s="26">
        <v>35.383417985724364</v>
      </c>
      <c r="H35" s="26">
        <v>33.518860117403278</v>
      </c>
      <c r="I35" s="26">
        <f t="shared" si="4"/>
        <v>11.860118379391063</v>
      </c>
      <c r="J35" s="36"/>
      <c r="K35" s="5"/>
      <c r="L35" s="5"/>
    </row>
    <row r="36" spans="1:29">
      <c r="A36" s="34" t="s">
        <v>13</v>
      </c>
      <c r="B36" s="26">
        <v>9.510081639391057</v>
      </c>
      <c r="C36" s="26">
        <v>1.5991834953672233</v>
      </c>
      <c r="D36" s="26">
        <v>0.72284243878230414</v>
      </c>
      <c r="E36" s="26">
        <f t="shared" si="3"/>
        <v>55.083264918303151</v>
      </c>
      <c r="F36" s="41" t="s">
        <v>13</v>
      </c>
      <c r="G36" s="26">
        <v>56.062586099883838</v>
      </c>
      <c r="H36" s="26">
        <v>55.083264918303151</v>
      </c>
      <c r="I36" s="26">
        <f t="shared" si="4"/>
        <v>30.881102821450813</v>
      </c>
      <c r="J36" s="36">
        <f t="shared" ref="J36" si="6">AVERAGE(I36:I38)</f>
        <v>31.345594648211559</v>
      </c>
      <c r="K36" s="5"/>
      <c r="L36" s="5"/>
    </row>
    <row r="37" spans="1:29">
      <c r="A37" s="34" t="s">
        <v>14</v>
      </c>
      <c r="B37" s="26">
        <v>9.6093733890000017</v>
      </c>
      <c r="C37" s="26">
        <v>1.6030170296138613</v>
      </c>
      <c r="D37" s="26">
        <v>0.71030945292737091</v>
      </c>
      <c r="E37" s="26">
        <f t="shared" si="3"/>
        <v>55.612327882560201</v>
      </c>
      <c r="F37" s="41" t="s">
        <v>14</v>
      </c>
      <c r="G37" s="26">
        <v>56.776027912143384</v>
      </c>
      <c r="H37" s="26">
        <v>55.612327882560201</v>
      </c>
      <c r="I37" s="26">
        <f t="shared" si="4"/>
        <v>31.574470801195076</v>
      </c>
      <c r="J37" s="36"/>
      <c r="K37" s="11" t="s">
        <v>47</v>
      </c>
      <c r="L37" s="5"/>
    </row>
    <row r="38" spans="1:29" ht="15" thickBot="1">
      <c r="A38" s="37" t="s">
        <v>15</v>
      </c>
      <c r="B38" s="38">
        <v>9.6083233852941188</v>
      </c>
      <c r="C38" s="38">
        <v>1.5993466958553422</v>
      </c>
      <c r="D38" s="38">
        <v>0.72489448419566282</v>
      </c>
      <c r="E38" s="38">
        <f t="shared" si="3"/>
        <v>55.722098087787721</v>
      </c>
      <c r="F38" s="42" t="s">
        <v>15</v>
      </c>
      <c r="G38" s="38">
        <v>56.676276389008152</v>
      </c>
      <c r="H38" s="38">
        <v>55.722098087787721</v>
      </c>
      <c r="I38" s="38">
        <f t="shared" si="4"/>
        <v>31.581210321988795</v>
      </c>
      <c r="J38" s="39"/>
      <c r="K38" s="5"/>
      <c r="L38" s="5"/>
    </row>
    <row r="39" spans="1:29" ht="15" thickBot="1">
      <c r="A39" s="6"/>
      <c r="B39" s="6"/>
      <c r="C39" s="6"/>
      <c r="D39" s="6"/>
      <c r="E39" s="6"/>
      <c r="F39" s="12"/>
      <c r="G39" s="6"/>
      <c r="H39" s="6"/>
      <c r="I39" s="6"/>
      <c r="K39" s="5"/>
      <c r="L39" s="5"/>
    </row>
    <row r="40" spans="1:29" s="10" customFormat="1">
      <c r="A40" s="43" t="s">
        <v>44</v>
      </c>
      <c r="B40" s="44"/>
      <c r="C40" s="44"/>
      <c r="D40" s="44"/>
      <c r="E40" s="44"/>
      <c r="F40" s="46"/>
      <c r="G40" s="44" t="s">
        <v>57</v>
      </c>
      <c r="H40" s="44"/>
      <c r="I40" s="44"/>
      <c r="J40" s="45"/>
      <c r="K40" s="5"/>
      <c r="L40" s="5"/>
      <c r="M40" s="5"/>
      <c r="N40" s="5"/>
      <c r="O40" s="5"/>
    </row>
    <row r="41" spans="1:29">
      <c r="A41" s="19" t="s">
        <v>0</v>
      </c>
      <c r="B41" s="32" t="s">
        <v>33</v>
      </c>
      <c r="C41" s="32" t="s">
        <v>31</v>
      </c>
      <c r="D41" s="32" t="s">
        <v>34</v>
      </c>
      <c r="E41" s="26" t="s">
        <v>35</v>
      </c>
      <c r="F41" s="40" t="s">
        <v>0</v>
      </c>
      <c r="G41" s="32" t="s">
        <v>30</v>
      </c>
      <c r="H41" s="32" t="s">
        <v>34</v>
      </c>
      <c r="I41" s="32" t="s">
        <v>58</v>
      </c>
      <c r="J41" s="33" t="s">
        <v>36</v>
      </c>
      <c r="K41" s="5"/>
      <c r="L41" s="5"/>
    </row>
    <row r="42" spans="1:29">
      <c r="A42" s="23" t="s">
        <v>7</v>
      </c>
      <c r="B42" s="26">
        <v>1.9032715417688311</v>
      </c>
      <c r="C42" s="26">
        <v>0.29197254028078551</v>
      </c>
      <c r="D42" s="26">
        <f>(B42-C42)*6.38</f>
        <v>10.28008762949373</v>
      </c>
      <c r="E42" s="26"/>
      <c r="F42" s="41" t="s">
        <v>7</v>
      </c>
      <c r="G42" s="26">
        <v>80.280227872477099</v>
      </c>
      <c r="H42" s="26">
        <v>10.28008762949373</v>
      </c>
      <c r="I42" s="26">
        <f>(G42/100)*H42</f>
        <v>8.2528777744478958</v>
      </c>
      <c r="J42" s="36">
        <f>AVERAGE(I42:I44)</f>
        <v>8.4592313230068701</v>
      </c>
      <c r="K42" s="5"/>
      <c r="L42" s="10" t="s">
        <v>49</v>
      </c>
    </row>
    <row r="43" spans="1:29">
      <c r="A43" s="23" t="s">
        <v>8</v>
      </c>
      <c r="B43" s="26">
        <v>1.9232739563278871</v>
      </c>
      <c r="C43" s="26">
        <v>0.27163227832362369</v>
      </c>
      <c r="D43" s="26">
        <f t="shared" ref="D43:D44" si="7">(B43-C43)*6.38</f>
        <v>10.537473905667202</v>
      </c>
      <c r="E43" s="26"/>
      <c r="F43" s="41" t="s">
        <v>8</v>
      </c>
      <c r="G43" s="26">
        <v>81.186387553212867</v>
      </c>
      <c r="H43" s="26">
        <v>10.537473905667202</v>
      </c>
      <c r="I43" s="26">
        <f t="shared" ref="I43:I50" si="8">(G43/100)*H43</f>
        <v>8.5549944033736516</v>
      </c>
      <c r="J43" s="36"/>
      <c r="K43" s="11" t="s">
        <v>40</v>
      </c>
      <c r="L43" s="10" t="s">
        <v>48</v>
      </c>
    </row>
    <row r="44" spans="1:29">
      <c r="A44" s="23" t="s">
        <v>9</v>
      </c>
      <c r="B44" s="26">
        <v>1.9160461561322659</v>
      </c>
      <c r="C44" s="26">
        <v>0.26526332292357785</v>
      </c>
      <c r="D44" s="26">
        <f t="shared" si="7"/>
        <v>10.531994475871429</v>
      </c>
      <c r="E44" s="26"/>
      <c r="F44" s="41" t="s">
        <v>9</v>
      </c>
      <c r="G44" s="26">
        <v>81.36941023689613</v>
      </c>
      <c r="H44" s="26">
        <v>10.531994475871429</v>
      </c>
      <c r="I44" s="26">
        <f t="shared" si="8"/>
        <v>8.5698217911990611</v>
      </c>
      <c r="J44" s="36"/>
      <c r="K44" s="5"/>
      <c r="L44" s="10" t="s">
        <v>69</v>
      </c>
      <c r="P44" s="10"/>
    </row>
    <row r="45" spans="1:29">
      <c r="A45" s="23" t="s">
        <v>10</v>
      </c>
      <c r="B45" s="26">
        <v>0.84274132792013468</v>
      </c>
      <c r="C45" s="26">
        <v>0.2982908445660436</v>
      </c>
      <c r="D45" s="26">
        <f t="shared" ref="D45:D50" si="9">(B45-C45)*6.38</f>
        <v>3.4735940837991008</v>
      </c>
      <c r="E45" s="26"/>
      <c r="F45" s="41" t="s">
        <v>10</v>
      </c>
      <c r="G45" s="26">
        <v>35.269675616183456</v>
      </c>
      <c r="H45" s="26">
        <v>3.4735940837991008</v>
      </c>
      <c r="I45" s="26">
        <f t="shared" si="8"/>
        <v>1.2251253655788825</v>
      </c>
      <c r="J45" s="36">
        <f t="shared" ref="J45" si="10">AVERAGE(I45:I47)</f>
        <v>1.2706043150472193</v>
      </c>
      <c r="K45" s="5"/>
      <c r="L45" s="5"/>
      <c r="P45" s="10"/>
      <c r="AC45" t="s">
        <v>25</v>
      </c>
    </row>
    <row r="46" spans="1:29">
      <c r="A46" s="23" t="s">
        <v>11</v>
      </c>
      <c r="B46" s="26">
        <v>0.85887053107526556</v>
      </c>
      <c r="C46" s="26">
        <v>0.28463141169364015</v>
      </c>
      <c r="D46" s="26">
        <f t="shared" si="9"/>
        <v>3.6636455816547699</v>
      </c>
      <c r="E46" s="26"/>
      <c r="F46" s="41" t="s">
        <v>11</v>
      </c>
      <c r="G46" s="26">
        <v>35.491767927106068</v>
      </c>
      <c r="H46" s="26">
        <v>3.6636455816547699</v>
      </c>
      <c r="I46" s="26">
        <f t="shared" si="8"/>
        <v>1.3002925875125861</v>
      </c>
      <c r="J46" s="36"/>
      <c r="K46" s="11" t="s">
        <v>43</v>
      </c>
      <c r="L46" s="5"/>
      <c r="P46" s="10"/>
    </row>
    <row r="47" spans="1:29">
      <c r="A47" s="23" t="s">
        <v>12</v>
      </c>
      <c r="B47" s="26">
        <v>0.84743203773711062</v>
      </c>
      <c r="C47" s="26">
        <v>0.27759079407850135</v>
      </c>
      <c r="D47" s="26">
        <f t="shared" si="9"/>
        <v>3.6355871345419275</v>
      </c>
      <c r="E47" s="26"/>
      <c r="F47" s="41" t="s">
        <v>12</v>
      </c>
      <c r="G47" s="26">
        <v>35.383417985724364</v>
      </c>
      <c r="H47" s="26">
        <v>3.6355871345419275</v>
      </c>
      <c r="I47" s="26">
        <f t="shared" si="8"/>
        <v>1.2863949920501894</v>
      </c>
      <c r="J47" s="36"/>
      <c r="K47" s="5"/>
      <c r="L47" s="10" t="s">
        <v>70</v>
      </c>
    </row>
    <row r="48" spans="1:29">
      <c r="A48" s="23" t="s">
        <v>13</v>
      </c>
      <c r="B48" s="26">
        <v>1.5991834953672233</v>
      </c>
      <c r="C48" s="26">
        <v>0.72284243878230414</v>
      </c>
      <c r="D48" s="26">
        <f t="shared" si="9"/>
        <v>5.5910559410117839</v>
      </c>
      <c r="E48" s="26"/>
      <c r="F48" s="41" t="s">
        <v>13</v>
      </c>
      <c r="G48" s="26">
        <v>56.062586099883838</v>
      </c>
      <c r="H48" s="26">
        <v>5.5910559410117839</v>
      </c>
      <c r="I48" s="26">
        <f t="shared" si="8"/>
        <v>3.1344905508224019</v>
      </c>
      <c r="J48" s="36">
        <f t="shared" ref="J48" si="11">AVERAGE(I48:I50)</f>
        <v>3.1767090025101115</v>
      </c>
      <c r="K48" s="5"/>
      <c r="L48" s="10" t="s">
        <v>66</v>
      </c>
    </row>
    <row r="49" spans="1:16">
      <c r="A49" s="23" t="s">
        <v>14</v>
      </c>
      <c r="B49" s="26">
        <v>1.6030170296138613</v>
      </c>
      <c r="C49" s="26">
        <v>0.71030945292737091</v>
      </c>
      <c r="D49" s="26">
        <f t="shared" si="9"/>
        <v>5.6954743392598086</v>
      </c>
      <c r="E49" s="26"/>
      <c r="F49" s="41" t="s">
        <v>14</v>
      </c>
      <c r="G49" s="26">
        <v>56.776027912143384</v>
      </c>
      <c r="H49" s="26">
        <v>5.6954743392598086</v>
      </c>
      <c r="I49" s="26">
        <f t="shared" si="8"/>
        <v>3.2336641005871125</v>
      </c>
      <c r="J49" s="36"/>
      <c r="K49" s="11" t="s">
        <v>41</v>
      </c>
      <c r="L49" s="5"/>
      <c r="P49" s="10"/>
    </row>
    <row r="50" spans="1:16" ht="15" thickBot="1">
      <c r="A50" s="27" t="s">
        <v>15</v>
      </c>
      <c r="B50" s="38">
        <v>1.5993466958553422</v>
      </c>
      <c r="C50" s="38">
        <v>0.72489448419566282</v>
      </c>
      <c r="D50" s="38">
        <f t="shared" si="9"/>
        <v>5.5790051103887546</v>
      </c>
      <c r="E50" s="38"/>
      <c r="F50" s="42" t="s">
        <v>15</v>
      </c>
      <c r="G50" s="38">
        <v>56.676276389008152</v>
      </c>
      <c r="H50" s="38">
        <v>5.5790051103887546</v>
      </c>
      <c r="I50" s="38">
        <f t="shared" si="8"/>
        <v>3.1619723561208199</v>
      </c>
      <c r="J50" s="39"/>
      <c r="K50" s="5"/>
      <c r="L50" s="5"/>
    </row>
    <row r="51" spans="1:16">
      <c r="B51" s="6"/>
      <c r="C51" s="6"/>
      <c r="D51" s="6"/>
      <c r="E51" s="6"/>
      <c r="F51" s="6"/>
      <c r="G51" s="6"/>
      <c r="H51" s="6"/>
      <c r="I51" s="6"/>
    </row>
    <row r="52" spans="1:16">
      <c r="H52" s="13"/>
      <c r="I52" s="13"/>
      <c r="J52" s="13"/>
      <c r="K52" s="13"/>
    </row>
    <row r="53" spans="1:16">
      <c r="H53" s="13"/>
      <c r="I53" s="13"/>
      <c r="J53" s="13"/>
      <c r="K53" s="13"/>
    </row>
    <row r="54" spans="1:16">
      <c r="H54" s="13"/>
      <c r="I54" s="13"/>
      <c r="J54" s="13"/>
      <c r="K54" s="13"/>
    </row>
    <row r="55" spans="1:16">
      <c r="A55" s="47" t="s">
        <v>65</v>
      </c>
    </row>
    <row r="56" spans="1:16">
      <c r="A56" s="9" t="s">
        <v>53</v>
      </c>
      <c r="B56" s="9" t="s">
        <v>64</v>
      </c>
      <c r="C56" s="9" t="s">
        <v>55</v>
      </c>
      <c r="D56" s="9" t="s">
        <v>67</v>
      </c>
      <c r="E56" s="9" t="s">
        <v>68</v>
      </c>
    </row>
    <row r="57" spans="1:16">
      <c r="A57" s="8" t="s">
        <v>61</v>
      </c>
      <c r="B57" s="8" t="s">
        <v>51</v>
      </c>
      <c r="C57" s="8">
        <v>80.945341887528699</v>
      </c>
      <c r="D57" s="8">
        <v>58.491019763049074</v>
      </c>
      <c r="E57" s="8">
        <v>8.4592313230068701</v>
      </c>
    </row>
    <row r="58" spans="1:16">
      <c r="A58" s="8" t="s">
        <v>62</v>
      </c>
      <c r="B58" s="8" t="s">
        <v>52</v>
      </c>
      <c r="C58" s="8">
        <v>35.381620509671293</v>
      </c>
      <c r="D58" s="8">
        <v>11.895528115913981</v>
      </c>
      <c r="E58" s="8">
        <v>1.2706043150472193</v>
      </c>
    </row>
    <row r="59" spans="1:16">
      <c r="A59" s="8" t="s">
        <v>63</v>
      </c>
      <c r="B59" s="8" t="s">
        <v>54</v>
      </c>
      <c r="C59" s="8">
        <v>56.504963467011784</v>
      </c>
      <c r="D59" s="8">
        <v>31.345594648211559</v>
      </c>
      <c r="E59" s="8">
        <v>3.1767090025101115</v>
      </c>
    </row>
    <row r="62" spans="1:16">
      <c r="A62" s="6"/>
      <c r="B62" s="6"/>
      <c r="C62" s="5"/>
      <c r="D62" s="6"/>
      <c r="E62" s="5"/>
      <c r="G62" s="6"/>
      <c r="H62" s="5"/>
      <c r="I62" s="5"/>
    </row>
    <row r="63" spans="1:16">
      <c r="A63" s="6"/>
      <c r="B63" s="6"/>
      <c r="C63" s="5"/>
      <c r="D63" s="6"/>
      <c r="E63" s="5"/>
      <c r="G63" s="6"/>
      <c r="H63" s="5"/>
      <c r="I63" s="5"/>
    </row>
    <row r="64" spans="1:16">
      <c r="A64" s="6"/>
      <c r="B64" s="6"/>
      <c r="C64" s="5"/>
      <c r="D64" s="6"/>
      <c r="E64" s="5"/>
      <c r="G64" s="6"/>
      <c r="H64" s="5"/>
      <c r="I64" s="5"/>
    </row>
    <row r="65" spans="1:9">
      <c r="A65" s="6"/>
      <c r="B65" s="6"/>
      <c r="C65" s="5"/>
      <c r="D65" s="6"/>
      <c r="E65" s="5"/>
      <c r="G65" s="6"/>
      <c r="H65" s="5"/>
      <c r="I65" s="5"/>
    </row>
    <row r="66" spans="1:9">
      <c r="A66" s="6"/>
      <c r="B66" s="6"/>
      <c r="C66" s="5"/>
      <c r="D66" s="6"/>
      <c r="E66" s="5"/>
      <c r="G66" s="6"/>
      <c r="H66" s="5"/>
      <c r="I66" s="5"/>
    </row>
    <row r="67" spans="1:9">
      <c r="A67" s="6"/>
      <c r="B67" s="6"/>
      <c r="C67" s="5"/>
      <c r="D67" s="6"/>
      <c r="E67" s="5"/>
      <c r="G67" s="6"/>
      <c r="H67" s="5"/>
      <c r="I67" s="5"/>
    </row>
    <row r="69" spans="1:9">
      <c r="C69" s="5"/>
    </row>
  </sheetData>
  <mergeCells count="9">
    <mergeCell ref="J48:J50"/>
    <mergeCell ref="J45:J47"/>
    <mergeCell ref="J42:J44"/>
    <mergeCell ref="E24:E26"/>
    <mergeCell ref="E18:E20"/>
    <mergeCell ref="E21:E23"/>
    <mergeCell ref="J30:J32"/>
    <mergeCell ref="J33:J35"/>
    <mergeCell ref="J36:J3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nitrogen</vt:lpstr>
      <vt:lpstr>Ikke Protein Nitrogen</vt:lpstr>
      <vt:lpstr>Ikke Kasein Nitrogen</vt:lpstr>
      <vt:lpstr>Beregninger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2015-03-03T14:38:14Z</dcterms:created>
  <dcterms:modified xsi:type="dcterms:W3CDTF">2015-11-11T13:13:57Z</dcterms:modified>
</cp:coreProperties>
</file>