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defaultThemeVersion="124226"/>
  <bookViews>
    <workbookView xWindow="19380" yWindow="75" windowWidth="18525" windowHeight="11700" activeTab="1"/>
  </bookViews>
  <sheets>
    <sheet name="Chemical composition rawmat." sheetId="1" r:id="rId1"/>
    <sheet name="Ranking" sheetId="2" r:id="rId2"/>
  </sheets>
  <definedNames/>
  <calcPr calcId="144525"/>
</workbook>
</file>

<file path=xl/comments1.xml><?xml version="1.0" encoding="utf-8"?>
<comments xmlns="http://schemas.openxmlformats.org/spreadsheetml/2006/main">
  <authors>
    <author>jensro</author>
  </authors>
  <commentList>
    <comment ref="F177" authorId="0">
      <text>
        <r>
          <rPr>
            <sz val="10"/>
            <rFont val="Tahoma"/>
            <family val="2"/>
          </rPr>
          <t xml:space="preserve">Have not found pectin content from yams waste.
</t>
        </r>
      </text>
    </comment>
  </commentList>
</comments>
</file>

<file path=xl/comments2.xml><?xml version="1.0" encoding="utf-8"?>
<comments xmlns="http://schemas.openxmlformats.org/spreadsheetml/2006/main">
  <authors>
    <author>Jk</author>
  </authors>
  <commentList>
    <comment ref="B27" authorId="0">
      <text>
        <r>
          <rPr>
            <sz val="8"/>
            <rFont val="Tahoma"/>
            <family val="2"/>
          </rPr>
          <t xml:space="preserve">The cellulose content is calculated from insoluble fiber, since we did not found the cellulose value in onions. According to Stefan Backa at Borregaard can we expect that the proportion of cellulose in insoluble fiber is 30%. </t>
        </r>
      </text>
    </comment>
    <comment ref="B29" authorId="0">
      <text>
        <r>
          <rPr>
            <sz val="8"/>
            <rFont val="Tahoma"/>
            <family val="2"/>
          </rPr>
          <t xml:space="preserve">The cellulose content is calculated from insoluble fiber, since we did not found the cellulose value in seaweed. According to Stefan Backa at Borregaard can we expect that the proportion of cellulose in insoluble fiber is 30%. </t>
        </r>
      </text>
    </comment>
    <comment ref="B30" authorId="0">
      <text>
        <r>
          <rPr>
            <sz val="8"/>
            <rFont val="Tahoma"/>
            <family val="2"/>
          </rPr>
          <t>The cellulose content is calculated from total fiber, since we did not found the cellulose value in yams. According to Stefan Backa at Borregaard, we can expect that the proportion of cellulose in insoluble fiber is 30%.</t>
        </r>
      </text>
    </comment>
    <comment ref="B31" authorId="0">
      <text>
        <r>
          <rPr>
            <sz val="8"/>
            <rFont val="Tahoma"/>
            <family val="2"/>
          </rPr>
          <t>The cellulose content is calculated from insoluble fiber, since we did not found the cellulose value in sweet potatoes. According to Stefan Backa at Borregaard can we expect that the proportion of cellulose in insoluble fiber is 30%. The values are obtained from the whole potato, not waste.</t>
        </r>
      </text>
    </comment>
  </commentList>
</comments>
</file>

<file path=xl/sharedStrings.xml><?xml version="1.0" encoding="utf-8"?>
<sst xmlns="http://schemas.openxmlformats.org/spreadsheetml/2006/main" count="976" uniqueCount="246">
  <si>
    <t>Emissions of organic compounds from the combustion of oats – a comparison with softwood pellets</t>
  </si>
  <si>
    <t>By-products from different citrus processes as a source of customized functional fibres</t>
  </si>
  <si>
    <t>Pomace (Royal Gala)</t>
  </si>
  <si>
    <t>SPT-148 Pulp</t>
  </si>
  <si>
    <t>SPT-148 Pulp</t>
  </si>
  <si>
    <t>W-119 Pulp</t>
  </si>
  <si>
    <t>W-119 Pulp</t>
  </si>
  <si>
    <t>Diffusion-processed sweet potato pulp, a new product with broad appeal</t>
  </si>
  <si>
    <t>Flour</t>
  </si>
  <si>
    <t>Protein, Mineral Content and Amino Acid Profile of Sorghum Flour as Influenced by Soybean Protein Concentrate Supplementation</t>
  </si>
  <si>
    <t>Grain</t>
  </si>
  <si>
    <t>http://www.blackherbals.com/sorghum_and_millet_in_african_nu.htm</t>
  </si>
  <si>
    <t>By-products from different citrus processes as a source of customized functional fibres</t>
  </si>
  <si>
    <t>http://books.google.com/books?id=j6cmAxf6ofoC&amp;pg=PA448&amp;lpg=PA448&amp;dq=potato+pulp+cellulose+content&amp;source=bl&amp;ots=wQ1xfXwEY5&amp;sig=1gjSTfVuXhYlHULlidC17Hn1cTU&amp;hl=no&amp;ei=ELNTTZX6N8ugOufO-fAI&amp;sa=X&amp;oi=book_result&amp;ct=result&amp;resnum=3&amp;sqi=2&amp;ved=0CDEQ6AEwAg#v=onepage</t>
  </si>
  <si>
    <t>Wheat:</t>
  </si>
  <si>
    <t>Grapes:</t>
  </si>
  <si>
    <t>Cellulose, hemicelluloses, lignin and ash content of some organic materials and their suitability for use as paper pulp suplements</t>
  </si>
  <si>
    <t>Sugar Beet</t>
  </si>
  <si>
    <t>Bagasse (Residue)</t>
  </si>
  <si>
    <t>Nutritive composition of soybean by-products and nutrient digestibility of soybean pod husk</t>
  </si>
  <si>
    <t>Straw (dry matter)</t>
  </si>
  <si>
    <t>Stem (dry matter)</t>
  </si>
  <si>
    <t>Pod husk (dry matter)</t>
  </si>
  <si>
    <t>Hull (dry matter)</t>
  </si>
  <si>
    <t>Milk residue (dry matter)</t>
  </si>
  <si>
    <t>Germ (dry matter)</t>
  </si>
  <si>
    <t>Cotton stalk</t>
  </si>
  <si>
    <t>Cotton waste</t>
  </si>
  <si>
    <t>Mustard seed:</t>
  </si>
  <si>
    <t>Mustard straw</t>
  </si>
  <si>
    <t>Effect of sodium hydroxide and alkaline hydrogen peroxide treatment on physical and chemical characteristics and IVOMD of mustard straw</t>
  </si>
  <si>
    <t>Effect of irrigation and nitrogen on yield and yield components of two rapeseed cultivars</t>
  </si>
  <si>
    <t>Sorghum and Millet in African Nutrition</t>
  </si>
  <si>
    <t>Rye:</t>
  </si>
  <si>
    <t>Physico-chemical and microbiological aspects in composting of grape pulps</t>
  </si>
  <si>
    <t>Compaction characteristics of barley, canola, oat and wheat straw</t>
  </si>
  <si>
    <t>Stalks (Goering-VS. method)</t>
  </si>
  <si>
    <t>Stalks (Sluiter method)</t>
  </si>
  <si>
    <t>Stalks (Bellucci method)</t>
  </si>
  <si>
    <t>Cellulose and hemicelluloses recovery from grape stalks</t>
  </si>
  <si>
    <t>Cotton seed</t>
  </si>
  <si>
    <t>Structural Carbohydrate Differences and Potential Source of Dietary Fiber of Onion (Allium cepa L.) Tissues</t>
  </si>
  <si>
    <t>Relative fibrolytic activities of anaerobic rumen fungi on untreated and sodium hydroxide treated barley straw in in vitro culture</t>
  </si>
  <si>
    <t>Straw</t>
  </si>
  <si>
    <t>Waste</t>
  </si>
  <si>
    <t>Quality and chemical composition of cassava wastes ensiled with albizia saman pods</t>
  </si>
  <si>
    <t>Flour</t>
  </si>
  <si>
    <t>Shell</t>
  </si>
  <si>
    <t>Barley:</t>
  </si>
  <si>
    <t>Sorghum:</t>
  </si>
  <si>
    <t>Cassava:</t>
  </si>
  <si>
    <t>Seaweed:</t>
  </si>
  <si>
    <t>Yams:</t>
  </si>
  <si>
    <t>Soybean:</t>
  </si>
  <si>
    <t xml:space="preserve">Sweet Potato </t>
  </si>
  <si>
    <t>(Whole, dry)</t>
  </si>
  <si>
    <t>Peel</t>
  </si>
  <si>
    <t>Nori</t>
  </si>
  <si>
    <t>Hijiki</t>
  </si>
  <si>
    <t>Wakame</t>
  </si>
  <si>
    <t>Ulva lactuta</t>
  </si>
  <si>
    <t>Enteromorpha spp.</t>
  </si>
  <si>
    <t>llimantalia elongata</t>
  </si>
  <si>
    <t>Eisenia byciclis</t>
  </si>
  <si>
    <t>Pomace (Granny Smith)</t>
  </si>
  <si>
    <t>Pomace (Liberty)</t>
  </si>
  <si>
    <t>Grapefruit:</t>
  </si>
  <si>
    <t>Orange:</t>
  </si>
  <si>
    <t>Inner (Hysam)</t>
  </si>
  <si>
    <t>Inner (Grano)</t>
  </si>
  <si>
    <t>Nutritive composition of soybean by-products and nutrient digestibility of soybean pod husk</t>
  </si>
  <si>
    <t>Head</t>
  </si>
  <si>
    <t>Extraction, characterization and potential applications of cellulose in corn kernels and Distillers’ dried grains with solubles (DDGS)</t>
  </si>
  <si>
    <t>Article</t>
  </si>
  <si>
    <t>http://www.fao.org/docrep/w7241e/w7241e09.htm</t>
  </si>
  <si>
    <t>Dietary fibre in sweet potatoes</t>
  </si>
  <si>
    <t>Plantains</t>
  </si>
  <si>
    <t>Dietary fibre components and pectin chemical features of peels during ripening in banana and plantain varieties</t>
  </si>
  <si>
    <t>Total Dietary Fibre of Some Wastes as Determined by the Difference Method</t>
  </si>
  <si>
    <t>Peel (Fino 49)</t>
  </si>
  <si>
    <t>Pulp</t>
  </si>
  <si>
    <t>Production of Fungal β-amylase and Amyloglucosidase on Some Nigerian Agricultural Residues</t>
  </si>
  <si>
    <t>http://www.fao.org/docrep/t0395e/T0395E03.htm#Gross%20chemical%20composition</t>
  </si>
  <si>
    <t>Skin (Sturon)</t>
  </si>
  <si>
    <t>Skin (Hysam)</t>
  </si>
  <si>
    <t>Skin (Grano)</t>
  </si>
  <si>
    <t>Top (Sturon)</t>
  </si>
  <si>
    <t>Top(Hysam)</t>
  </si>
  <si>
    <t>Top (Grano)</t>
  </si>
  <si>
    <t>Bottom (Sturon)</t>
  </si>
  <si>
    <t>Bottom (Hysam)</t>
  </si>
  <si>
    <t>Peel + seeds 3  (2006)</t>
  </si>
  <si>
    <t>Nutritional characterization of tomato fiber as a useful ingredient for food industry</t>
  </si>
  <si>
    <t>Lemon:</t>
  </si>
  <si>
    <t>Potato:</t>
  </si>
  <si>
    <t>Rice:</t>
  </si>
  <si>
    <t>Comparison on pore development of activated carbon produced from palm shell and coconut shel</t>
  </si>
  <si>
    <t>Stems</t>
  </si>
  <si>
    <t>Pomace</t>
  </si>
  <si>
    <t>Dietary ﬁbre content and antioxidant activity of Manto Negro red grape (Vitis vinifera) pomace and stem</t>
  </si>
  <si>
    <t>Corn Kernel</t>
  </si>
  <si>
    <t>Corn cob</t>
  </si>
  <si>
    <t>Densiﬁcation characteristics of corn cobs</t>
  </si>
  <si>
    <t>Oats</t>
  </si>
  <si>
    <t>Skin</t>
  </si>
  <si>
    <t>Subcritical water extraction of ﬂavonol quercetin from onion skin</t>
  </si>
  <si>
    <t>Delignification of rye straw using hydrogen peroxide</t>
  </si>
  <si>
    <t>Parenchymal cell cellulose from sugar beet pulp: preparation and properties</t>
  </si>
  <si>
    <t>Cotton seed (dry matter)</t>
  </si>
  <si>
    <t>Removal of methylene blue from aqueous solution using cotton stalk, cotton waste and cotton dust</t>
  </si>
  <si>
    <t>Sunflower seed</t>
  </si>
  <si>
    <t>Hull</t>
  </si>
  <si>
    <t>Seed</t>
  </si>
  <si>
    <t>Kernel</t>
  </si>
  <si>
    <t>Direct extraction of oil from sunflower seeds by twin-screw extruder according to an aqueous extraction process: Feasibility study and influence of operating conditions</t>
  </si>
  <si>
    <t>Peel Ensiled</t>
  </si>
  <si>
    <t>Peel Fresh</t>
  </si>
  <si>
    <t>Peel Dry</t>
  </si>
  <si>
    <t>Pineapple:</t>
  </si>
  <si>
    <t>Ensilage of pineapple processing waste for methane generation</t>
  </si>
  <si>
    <t>Onion Skin</t>
  </si>
  <si>
    <t>Hydrothermal pre-treatment of rapeseed straw</t>
  </si>
  <si>
    <t>Rye Straw</t>
  </si>
  <si>
    <t>Effect of ozonolysis pretreatment on enzymatic digestibility of wheat and rye straw</t>
  </si>
  <si>
    <t>Grains and Hulls</t>
  </si>
  <si>
    <t>The effects of banana peel preparations on the properties of banana peel dietary fibre concentrate</t>
  </si>
  <si>
    <t>Peel (Ruby)</t>
  </si>
  <si>
    <t>Peel (Marsh)</t>
  </si>
  <si>
    <t>Peel</t>
  </si>
  <si>
    <t>Pulp</t>
  </si>
  <si>
    <t>Whole</t>
  </si>
  <si>
    <t>Advances in potato chemistry and technology</t>
  </si>
  <si>
    <t>Peel (dry matter)</t>
  </si>
  <si>
    <t>Wet pulp</t>
  </si>
  <si>
    <t>Dry matter</t>
  </si>
  <si>
    <t>Dietary fibre fractions from fruit and vegetable processing waste</t>
  </si>
  <si>
    <t>Peel</t>
  </si>
  <si>
    <t>Peel + seeds 1 (2006)</t>
  </si>
  <si>
    <t>Peel + seeds 2  (2006)</t>
  </si>
  <si>
    <t>Maize in human nutrition</t>
  </si>
  <si>
    <t>Peel (Eureka)</t>
  </si>
  <si>
    <t>Rice straw degradation and biomass synthesis by rumen micro-organisms in continuous culture in response to ammonia treatment and legume extract supplementation</t>
  </si>
  <si>
    <t>ENZYMATIC HYDROLYSIS OF PRETREATED RICE STRAW</t>
  </si>
  <si>
    <t>Nutritional evaluation of some subtropical red and green seaweeds Part II. In vitro protein digestibility and amino acid pro®les of protein concentrates</t>
  </si>
  <si>
    <t>H. Chariodes</t>
  </si>
  <si>
    <t>H. Japonica</t>
  </si>
  <si>
    <t>U. Lactuca</t>
  </si>
  <si>
    <t>Assessment of pretreatments and enzymatic hydrolysis of wheat straw as a sugar source for bioprocess industry</t>
  </si>
  <si>
    <t>Waste (Peel)</t>
  </si>
  <si>
    <t>Whole (Sturon)</t>
  </si>
  <si>
    <t>Whole (Hysam)</t>
  </si>
  <si>
    <t>Whole (Grano)</t>
  </si>
  <si>
    <t>Fibre concentrates from apple pomace and citrus peel as potential fibre sources for food enrichment</t>
  </si>
  <si>
    <t xml:space="preserve">Pomace </t>
  </si>
  <si>
    <t>Bagasse (Residue)</t>
  </si>
  <si>
    <t>Advances in potato chemistry and technology</t>
  </si>
  <si>
    <t>Rice Straw</t>
  </si>
  <si>
    <t>Near-infrared analysis of the chemical composition of rice straw</t>
  </si>
  <si>
    <t>-</t>
  </si>
  <si>
    <t>-</t>
  </si>
  <si>
    <t>Peel + seeds</t>
  </si>
  <si>
    <t>Onion Top</t>
  </si>
  <si>
    <t>Onion Bottom</t>
  </si>
  <si>
    <t>Onion Outer</t>
  </si>
  <si>
    <t>Onion Whole</t>
  </si>
  <si>
    <t>Straw</t>
  </si>
  <si>
    <t>Bagasse (Residue)</t>
  </si>
  <si>
    <t>Production of pectin lyase by solid state fermentation of sugarcane bagasse using Aspergillus niger</t>
  </si>
  <si>
    <t>Dietary fibre form edible seaweeds: chemical structure, physicochemical properties and effects on cholesterol metabolism</t>
  </si>
  <si>
    <t>Characterization of water yam (dioscorea alata) for existing and potential food products</t>
  </si>
  <si>
    <t>Wheat straw as a Paper fiber source</t>
  </si>
  <si>
    <t>Sugar Cane:</t>
  </si>
  <si>
    <t>Bottom (Grano)</t>
  </si>
  <si>
    <t>Outer (Hysam)</t>
  </si>
  <si>
    <t>Outer (Grano)</t>
  </si>
  <si>
    <t>Inner (Sturon)</t>
  </si>
  <si>
    <t>Outer (Sturon)</t>
  </si>
  <si>
    <t>Pomace (Valencia)</t>
  </si>
  <si>
    <t>Peel (Navel)</t>
  </si>
  <si>
    <t>Pulp (Navel)</t>
  </si>
  <si>
    <t>Coconut</t>
  </si>
  <si>
    <t>Raw materials (and variety)</t>
  </si>
  <si>
    <t>23,3  ±0,23(A)  / 13,2  ±0,29(B)</t>
  </si>
  <si>
    <t>44-83</t>
  </si>
  <si>
    <t>shell</t>
  </si>
  <si>
    <t>Barley husk and coconut shell reinforced polypropylene composites: The effect of fibre physical, chemical and surface properties</t>
  </si>
  <si>
    <t>Compaction characteristics of barley, canola, oat and wheat straw</t>
  </si>
  <si>
    <t xml:space="preserve">Straw </t>
  </si>
  <si>
    <t>Maize/Corn:</t>
  </si>
  <si>
    <t>Structural Carbohydrate Differences and Potential Source of Dietary Fiber of Onion (Allium cepa L.) Tissues</t>
  </si>
  <si>
    <t>Rapeseed</t>
  </si>
  <si>
    <t>Effect of urea-treated or untreated straw with cotton seed on performances of lactating Maradi (Red Sokoto) goats in Niger</t>
  </si>
  <si>
    <t>Banana:</t>
  </si>
  <si>
    <t>Apple:</t>
  </si>
  <si>
    <t>Tomato:</t>
  </si>
  <si>
    <t>Extraction and fractionation of insoluble fiber from five fiber sources</t>
  </si>
  <si>
    <t>Natural cellulose fibers from soybean straw</t>
  </si>
  <si>
    <t>Leaves</t>
  </si>
  <si>
    <t>Stems</t>
  </si>
  <si>
    <t>Structure and Properties of Natural Cellulose Fibers Obtained from Sorghum Leaves and Stems</t>
  </si>
  <si>
    <t>Whole (cell walls) DM</t>
  </si>
  <si>
    <t>Onion:</t>
  </si>
  <si>
    <t>Onion Inner</t>
  </si>
  <si>
    <t>Total Dietary fiber %</t>
  </si>
  <si>
    <t>Insoluble Fiber %</t>
  </si>
  <si>
    <t xml:space="preserve"> Soluble Fiber %</t>
  </si>
  <si>
    <t>Protein %</t>
  </si>
  <si>
    <t>Pectin %</t>
  </si>
  <si>
    <t>Cellulose %</t>
  </si>
  <si>
    <t>Hemicellulose %</t>
  </si>
  <si>
    <t>Lignin %</t>
  </si>
  <si>
    <t>Ash %</t>
  </si>
  <si>
    <t>Yams</t>
  </si>
  <si>
    <t>Seaweed</t>
  </si>
  <si>
    <t>Onion</t>
  </si>
  <si>
    <t>Maize/Corn</t>
  </si>
  <si>
    <t>Banana</t>
  </si>
  <si>
    <t>Potato</t>
  </si>
  <si>
    <t>Pineapple</t>
  </si>
  <si>
    <t>Cassava</t>
  </si>
  <si>
    <t>Orange</t>
  </si>
  <si>
    <t>Tomato</t>
  </si>
  <si>
    <t>Lemon</t>
  </si>
  <si>
    <t>Grapefruit</t>
  </si>
  <si>
    <t>Rye</t>
  </si>
  <si>
    <t>Grapes</t>
  </si>
  <si>
    <t>Rice</t>
  </si>
  <si>
    <t>Wheat</t>
  </si>
  <si>
    <t>Sugar Cane</t>
  </si>
  <si>
    <t>Apple</t>
  </si>
  <si>
    <t>Soybean</t>
  </si>
  <si>
    <t>Mustard seed</t>
  </si>
  <si>
    <t>Barley</t>
  </si>
  <si>
    <t>Sorghum</t>
  </si>
  <si>
    <t>URL</t>
  </si>
  <si>
    <t xml:space="preserve">Sweet Potato: </t>
  </si>
  <si>
    <t>Sunflower seed:</t>
  </si>
  <si>
    <t>Sugar Beet:</t>
  </si>
  <si>
    <t>Oats:</t>
  </si>
  <si>
    <t>Saccharification of cellulosic waste materials</t>
  </si>
  <si>
    <t>http://www.cwc.org/paper/pa971rpt.pdf</t>
  </si>
  <si>
    <t>Studies on the composition of sunflower seed</t>
  </si>
  <si>
    <t>Effect on alkaline treatments at various temperatures on cellulose and biomass production using submerged sugarcane bagasse fermentation with trichoderma reesei QM 9414</t>
  </si>
  <si>
    <t>Cotton seed:</t>
  </si>
  <si>
    <t>Plantains:</t>
  </si>
  <si>
    <t>Rapeseed:</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</si>
</sst>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alibri"/>
      <family val="2"/>
      <scheme val="minor"/>
    </font>
    <font>
      <sz val="10"/>
      <name val="Arial"/>
      <family val="2"/>
    </font>
    <font>
      <sz val="11"/>
      <color indexed="8"/>
      <name val="Calibri"/>
      <family val="2"/>
    </font>
    <font>
      <b/>
      <sz val="11"/>
      <color indexed="8"/>
      <name val="Calibri"/>
      <family val="2"/>
    </font>
    <font>
      <sz val="8"/>
      <name val="Verdana"/>
      <family val="2"/>
    </font>
    <font>
      <u val="single"/>
      <sz val="11"/>
      <color indexed="12"/>
      <name val="Calibri"/>
      <family val="2"/>
    </font>
    <font>
      <b/>
      <sz val="12"/>
      <color indexed="8"/>
      <name val="Calibri"/>
      <family val="2"/>
    </font>
    <font>
      <sz val="12"/>
      <color indexed="8"/>
      <name val="Calibri"/>
      <family val="2"/>
    </font>
    <font>
      <sz val="11"/>
      <name val="Calibri"/>
      <family val="2"/>
    </font>
    <font>
      <sz val="11"/>
      <color indexed="10"/>
      <name val="Calibri"/>
      <family val="2"/>
    </font>
    <font>
      <b/>
      <sz val="11"/>
      <name val="Calibri"/>
      <family val="2"/>
    </font>
    <font>
      <sz val="10"/>
      <name val="Tahoma"/>
      <family val="2"/>
    </font>
    <font>
      <sz val="11"/>
      <color indexed="8"/>
      <name val="Times New Roman"/>
      <family val="1"/>
    </font>
    <font>
      <sz val="11"/>
      <name val="Times New Roman"/>
      <family val="1"/>
    </font>
    <font>
      <sz val="8"/>
      <name val="Tahoma"/>
      <family val="2"/>
    </font>
    <font>
      <sz val="11"/>
      <color theme="1"/>
      <name val="Times New Roman"/>
      <family val="1"/>
    </font>
    <font>
      <sz val="11"/>
      <color theme="1"/>
      <name val="Calibri"/>
      <family val="2"/>
    </font>
    <font>
      <b/>
      <sz val="8"/>
      <name val="Calibri"/>
      <family val="2"/>
    </font>
  </fonts>
  <fills count="5">
    <fill>
      <patternFill/>
    </fill>
    <fill>
      <patternFill patternType="gray125"/>
    </fill>
    <fill>
      <patternFill patternType="solid">
        <fgColor indexed="22"/>
        <bgColor indexed="64"/>
      </patternFill>
    </fill>
    <fill>
      <patternFill patternType="solid">
        <fgColor indexed="51"/>
        <bgColor indexed="64"/>
      </patternFill>
    </fill>
    <fill>
      <patternFill patternType="solid">
        <fgColor theme="0" tint="-0.24997000396251678"/>
        <bgColor indexed="64"/>
      </patternFill>
    </fill>
  </fills>
  <borders count="22">
    <border>
      <left/>
      <right/>
      <top/>
      <bottom/>
      <diagonal/>
    </border>
    <border>
      <left/>
      <right style="thin"/>
      <top style="thin"/>
      <bottom/>
    </border>
    <border>
      <left/>
      <right style="thin"/>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bottom/>
    </border>
    <border>
      <left/>
      <right style="thin"/>
      <top/>
      <bottom style="thin"/>
    </border>
    <border>
      <left/>
      <right/>
      <top/>
      <bottom style="thin"/>
    </border>
    <border>
      <left style="medium"/>
      <right/>
      <top/>
      <bottom style="medium"/>
    </border>
    <border>
      <left style="medium"/>
      <right/>
      <top style="medium"/>
      <bottom style="thin"/>
    </border>
    <border>
      <left style="medium"/>
      <right/>
      <top style="thin"/>
      <bottom style="thin"/>
    </border>
    <border>
      <left style="medium"/>
      <right/>
      <top/>
      <bottom/>
    </border>
    <border>
      <left style="medium"/>
      <right style="medium"/>
      <top/>
      <bottom style="medium"/>
    </border>
    <border>
      <left style="thin"/>
      <right/>
      <top/>
      <bottom/>
    </border>
    <border>
      <left style="thin"/>
      <right style="thin"/>
      <top style="thin"/>
      <bottom/>
    </border>
    <border>
      <left style="thin"/>
      <right style="thin"/>
      <top/>
      <bottom/>
    </border>
    <border>
      <left style="thin"/>
      <right style="thin"/>
      <top/>
      <bottom style="thin"/>
    </border>
    <border>
      <left style="thin"/>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99">
    <xf numFmtId="0" fontId="0" fillId="0" borderId="0" xfId="0"/>
    <xf numFmtId="0" fontId="0" fillId="0" borderId="0" xfId="0" applyAlignment="1">
      <alignment horizontal="left" indent="3"/>
    </xf>
    <xf numFmtId="0" fontId="0" fillId="0" borderId="0" xfId="0" applyFill="1" applyBorder="1" applyAlignment="1">
      <alignment horizontal="left" indent="3"/>
    </xf>
    <xf numFmtId="0" fontId="0" fillId="0" borderId="0" xfId="0" applyAlignment="1">
      <alignment horizontal="left"/>
    </xf>
    <xf numFmtId="0" fontId="7" fillId="0" borderId="0" xfId="0" applyFont="1"/>
    <xf numFmtId="0" fontId="5" fillId="0" borderId="0" xfId="20" applyAlignment="1" applyProtection="1">
      <alignment/>
      <protection/>
    </xf>
    <xf numFmtId="0" fontId="2" fillId="0" borderId="0" xfId="0" applyFont="1" applyFill="1" applyAlignment="1">
      <alignment horizontal="left" indent="3"/>
    </xf>
    <xf numFmtId="0" fontId="0" fillId="0" borderId="0" xfId="0" applyAlignment="1">
      <alignment horizontal="left" indent="1"/>
    </xf>
    <xf numFmtId="2" fontId="0" fillId="0" borderId="0" xfId="0" applyNumberFormat="1" applyAlignment="1">
      <alignment horizontal="center" vertical="center"/>
    </xf>
    <xf numFmtId="2" fontId="0" fillId="0" borderId="0" xfId="0" applyNumberFormat="1" applyFill="1" applyAlignment="1">
      <alignment horizontal="center" vertical="center"/>
    </xf>
    <xf numFmtId="0" fontId="0" fillId="0" borderId="1" xfId="0" applyBorder="1"/>
    <xf numFmtId="2" fontId="0" fillId="0" borderId="0" xfId="0" applyNumberFormat="1" applyBorder="1" applyAlignment="1">
      <alignment horizontal="center" vertical="center"/>
    </xf>
    <xf numFmtId="0" fontId="0" fillId="0" borderId="0" xfId="0" applyBorder="1" applyAlignment="1">
      <alignment horizontal="left" indent="1"/>
    </xf>
    <xf numFmtId="0" fontId="0" fillId="0" borderId="2" xfId="0" applyBorder="1"/>
    <xf numFmtId="2" fontId="0" fillId="0" borderId="2" xfId="0" applyNumberFormat="1" applyBorder="1" applyAlignment="1">
      <alignment horizontal="center" vertical="center"/>
    </xf>
    <xf numFmtId="0" fontId="0" fillId="0" borderId="0" xfId="0" applyBorder="1"/>
    <xf numFmtId="0" fontId="3" fillId="2" borderId="3" xfId="0" applyFont="1" applyFill="1" applyBorder="1" applyAlignment="1">
      <alignment horizontal="left"/>
    </xf>
    <xf numFmtId="2" fontId="0" fillId="2" borderId="4" xfId="0" applyNumberFormat="1" applyFill="1" applyBorder="1" applyAlignment="1">
      <alignment horizontal="center" vertical="center"/>
    </xf>
    <xf numFmtId="2" fontId="0" fillId="2" borderId="5" xfId="0" applyNumberFormat="1" applyFill="1" applyBorder="1" applyAlignment="1">
      <alignment horizontal="center" vertical="center"/>
    </xf>
    <xf numFmtId="0" fontId="3" fillId="2" borderId="3" xfId="0" applyFont="1" applyFill="1" applyBorder="1"/>
    <xf numFmtId="2" fontId="0" fillId="2" borderId="0" xfId="0" applyNumberFormat="1" applyFill="1" applyAlignment="1">
      <alignment horizontal="center" vertical="center"/>
    </xf>
    <xf numFmtId="2" fontId="0" fillId="2" borderId="2" xfId="0" applyNumberFormat="1" applyFill="1" applyBorder="1" applyAlignment="1">
      <alignment horizontal="center" vertical="center"/>
    </xf>
    <xf numFmtId="0" fontId="2" fillId="2" borderId="0" xfId="0" applyFont="1" applyFill="1"/>
    <xf numFmtId="0" fontId="0" fillId="2" borderId="0" xfId="0" applyFill="1" applyAlignment="1">
      <alignment/>
    </xf>
    <xf numFmtId="0" fontId="0" fillId="0" borderId="0" xfId="0" applyFill="1" applyAlignment="1">
      <alignment horizontal="left" indent="3"/>
    </xf>
    <xf numFmtId="2" fontId="0" fillId="0" borderId="0" xfId="0" applyNumberFormat="1" applyFill="1" applyBorder="1" applyAlignment="1">
      <alignment horizontal="center" vertical="center"/>
    </xf>
    <xf numFmtId="0" fontId="0" fillId="0" borderId="0" xfId="0" applyBorder="1" applyAlignment="1">
      <alignment horizontal="left" indent="3"/>
    </xf>
    <xf numFmtId="2" fontId="8" fillId="0" borderId="0" xfId="0" applyNumberFormat="1" applyFont="1" applyBorder="1" applyAlignment="1">
      <alignment horizontal="center" vertical="center"/>
    </xf>
    <xf numFmtId="0" fontId="6" fillId="3" borderId="6"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7" xfId="0" applyFont="1" applyFill="1" applyBorder="1" applyAlignment="1">
      <alignment horizontal="center" vertical="center" wrapText="1"/>
    </xf>
    <xf numFmtId="2" fontId="0" fillId="2" borderId="8" xfId="0" applyNumberFormat="1" applyFill="1" applyBorder="1" applyAlignment="1">
      <alignment horizontal="center" vertical="center"/>
    </xf>
    <xf numFmtId="2" fontId="0" fillId="0" borderId="9" xfId="0" applyNumberFormat="1" applyBorder="1" applyAlignment="1">
      <alignment horizontal="center" vertical="center"/>
    </xf>
    <xf numFmtId="2" fontId="0" fillId="2" borderId="9" xfId="0" applyNumberFormat="1" applyFill="1" applyBorder="1" applyAlignment="1">
      <alignment horizontal="center" vertical="center"/>
    </xf>
    <xf numFmtId="2" fontId="0" fillId="0" borderId="9" xfId="0" applyNumberFormat="1" applyFill="1" applyBorder="1" applyAlignment="1">
      <alignment horizontal="center" vertical="center"/>
    </xf>
    <xf numFmtId="2" fontId="8" fillId="0" borderId="9" xfId="0" applyNumberFormat="1" applyFont="1" applyBorder="1" applyAlignment="1">
      <alignment horizontal="center" vertical="center"/>
    </xf>
    <xf numFmtId="2" fontId="8" fillId="2" borderId="8" xfId="0" applyNumberFormat="1" applyFont="1" applyFill="1" applyBorder="1" applyAlignment="1">
      <alignment horizontal="center" vertical="center"/>
    </xf>
    <xf numFmtId="2" fontId="0" fillId="0" borderId="9" xfId="0" applyNumberFormat="1" applyFont="1" applyBorder="1" applyAlignment="1">
      <alignment horizontal="center" vertical="center"/>
    </xf>
    <xf numFmtId="0" fontId="0" fillId="0" borderId="0" xfId="0" applyAlignment="1">
      <alignment horizontal="left" wrapText="1" indent="1"/>
    </xf>
    <xf numFmtId="2" fontId="0" fillId="2" borderId="10" xfId="0" applyNumberFormat="1" applyFill="1" applyBorder="1" applyAlignment="1">
      <alignment horizontal="center" vertical="center"/>
    </xf>
    <xf numFmtId="2" fontId="0" fillId="0" borderId="11" xfId="0" applyNumberFormat="1" applyBorder="1" applyAlignment="1">
      <alignment horizontal="center" vertical="center"/>
    </xf>
    <xf numFmtId="0" fontId="9" fillId="0" borderId="0" xfId="0" applyFont="1" applyAlignment="1">
      <alignment horizontal="left" indent="1"/>
    </xf>
    <xf numFmtId="0" fontId="8" fillId="0" borderId="0" xfId="0" applyFont="1" applyAlignment="1">
      <alignment horizontal="left" indent="1"/>
    </xf>
    <xf numFmtId="2" fontId="8" fillId="2" borderId="8" xfId="0" applyNumberFormat="1" applyFont="1" applyFill="1" applyBorder="1" applyAlignment="1">
      <alignment horizontal="center" vertical="center"/>
    </xf>
    <xf numFmtId="0" fontId="0" fillId="0" borderId="9" xfId="0" applyBorder="1"/>
    <xf numFmtId="0" fontId="8" fillId="0" borderId="0" xfId="0" applyFont="1" applyAlignment="1">
      <alignment horizontal="left" indent="1"/>
    </xf>
    <xf numFmtId="2" fontId="0" fillId="0" borderId="10" xfId="0" applyNumberFormat="1" applyBorder="1" applyAlignment="1">
      <alignment horizontal="center" vertical="center"/>
    </xf>
    <xf numFmtId="2" fontId="0" fillId="0" borderId="12" xfId="0" applyNumberFormat="1" applyFill="1" applyBorder="1" applyAlignment="1">
      <alignment horizontal="center"/>
    </xf>
    <xf numFmtId="0" fontId="8" fillId="0" borderId="0" xfId="0" applyFont="1" applyAlignment="1">
      <alignment horizontal="left" indent="3"/>
    </xf>
    <xf numFmtId="2" fontId="8" fillId="0" borderId="0" xfId="0" applyNumberFormat="1" applyFont="1" applyAlignment="1">
      <alignment horizontal="center" vertical="center"/>
    </xf>
    <xf numFmtId="2" fontId="8" fillId="0" borderId="9" xfId="0" applyNumberFormat="1" applyFont="1" applyBorder="1" applyAlignment="1">
      <alignment horizontal="center" vertical="center"/>
    </xf>
    <xf numFmtId="2" fontId="8" fillId="0" borderId="2" xfId="0" applyNumberFormat="1" applyFont="1" applyBorder="1" applyAlignment="1">
      <alignment horizontal="center" vertical="center"/>
    </xf>
    <xf numFmtId="0" fontId="10" fillId="2" borderId="3" xfId="0" applyFont="1" applyFill="1" applyBorder="1" applyAlignment="1">
      <alignment horizontal="left"/>
    </xf>
    <xf numFmtId="2" fontId="8" fillId="2" borderId="4" xfId="0" applyNumberFormat="1" applyFont="1" applyFill="1" applyBorder="1" applyAlignment="1">
      <alignment horizontal="center" vertical="center"/>
    </xf>
    <xf numFmtId="2" fontId="8" fillId="2" borderId="5" xfId="0" applyNumberFormat="1" applyFont="1" applyFill="1" applyBorder="1" applyAlignment="1">
      <alignment horizontal="center" vertical="center"/>
    </xf>
    <xf numFmtId="2" fontId="8" fillId="0" borderId="0" xfId="0" applyNumberFormat="1" applyFont="1" applyAlignment="1">
      <alignment horizontal="center" vertical="center"/>
    </xf>
    <xf numFmtId="2" fontId="8" fillId="0" borderId="2" xfId="0" applyNumberFormat="1" applyFont="1" applyBorder="1" applyAlignment="1">
      <alignment horizontal="center" vertical="center"/>
    </xf>
    <xf numFmtId="0" fontId="8" fillId="0" borderId="0" xfId="0" applyFont="1" applyFill="1" applyAlignment="1">
      <alignment horizontal="left" indent="3"/>
    </xf>
    <xf numFmtId="2" fontId="8" fillId="0" borderId="0" xfId="0" applyNumberFormat="1" applyFont="1" applyFill="1" applyAlignment="1">
      <alignment horizontal="center" vertical="center"/>
    </xf>
    <xf numFmtId="0" fontId="3" fillId="3" borderId="13" xfId="0" applyFont="1" applyFill="1" applyBorder="1" applyAlignment="1">
      <alignment horizontal="center" vertical="center" wrapText="1"/>
    </xf>
    <xf numFmtId="2" fontId="0" fillId="2" borderId="14" xfId="0" applyNumberFormat="1" applyFill="1" applyBorder="1" applyAlignment="1">
      <alignment horizontal="center" vertical="center"/>
    </xf>
    <xf numFmtId="2" fontId="0" fillId="0" borderId="15" xfId="0" applyNumberFormat="1" applyBorder="1" applyAlignment="1">
      <alignment horizontal="center" vertical="center"/>
    </xf>
    <xf numFmtId="2" fontId="8" fillId="0" borderId="15" xfId="0" applyNumberFormat="1" applyFont="1" applyBorder="1" applyAlignment="1">
      <alignment horizontal="center" vertical="center"/>
    </xf>
    <xf numFmtId="2" fontId="0" fillId="2" borderId="15" xfId="0" applyNumberFormat="1" applyFill="1" applyBorder="1" applyAlignment="1">
      <alignment horizontal="center" vertical="center"/>
    </xf>
    <xf numFmtId="2" fontId="8" fillId="0" borderId="15" xfId="0" applyNumberFormat="1" applyFont="1" applyBorder="1" applyAlignment="1">
      <alignment horizontal="center" vertical="center"/>
    </xf>
    <xf numFmtId="2" fontId="0" fillId="0" borderId="15" xfId="0" applyNumberFormat="1" applyFill="1" applyBorder="1" applyAlignment="1">
      <alignment horizontal="center" vertical="center"/>
    </xf>
    <xf numFmtId="2" fontId="0" fillId="4" borderId="14" xfId="0" applyNumberFormat="1" applyFill="1" applyBorder="1" applyAlignment="1">
      <alignment horizontal="center" vertical="center"/>
    </xf>
    <xf numFmtId="2" fontId="8" fillId="2" borderId="14" xfId="0" applyNumberFormat="1" applyFont="1" applyFill="1" applyBorder="1" applyAlignment="1">
      <alignment horizontal="center" vertical="center"/>
    </xf>
    <xf numFmtId="0" fontId="0" fillId="0" borderId="9" xfId="0" applyBorder="1" applyAlignment="1">
      <alignment horizontal="center"/>
    </xf>
    <xf numFmtId="0" fontId="0" fillId="0" borderId="15" xfId="0" applyBorder="1" applyAlignment="1">
      <alignment horizontal="center"/>
    </xf>
    <xf numFmtId="0" fontId="0" fillId="0" borderId="0" xfId="0" applyFill="1" applyBorder="1" applyAlignment="1">
      <alignment horizontal="center"/>
    </xf>
    <xf numFmtId="0" fontId="0" fillId="0" borderId="2" xfId="0" applyBorder="1" applyAlignment="1">
      <alignment horizontal="center"/>
    </xf>
    <xf numFmtId="0" fontId="0" fillId="0" borderId="16" xfId="0" applyFill="1" applyBorder="1" applyAlignment="1">
      <alignment horizontal="center"/>
    </xf>
    <xf numFmtId="0" fontId="0" fillId="0" borderId="16" xfId="0" applyBorder="1" applyAlignment="1">
      <alignment horizontal="center"/>
    </xf>
    <xf numFmtId="0" fontId="0" fillId="0" borderId="0" xfId="0" applyFill="1" applyAlignment="1">
      <alignment horizontal="center"/>
    </xf>
    <xf numFmtId="0" fontId="8" fillId="0" borderId="0" xfId="0" applyFont="1" applyFill="1" applyAlignment="1">
      <alignment horizontal="center"/>
    </xf>
    <xf numFmtId="0" fontId="0" fillId="0" borderId="2" xfId="0" applyFill="1" applyBorder="1" applyAlignment="1">
      <alignment horizontal="center"/>
    </xf>
    <xf numFmtId="0" fontId="15" fillId="0" borderId="0" xfId="0" applyFont="1"/>
    <xf numFmtId="0" fontId="15" fillId="0" borderId="0" xfId="0" applyFont="1" applyBorder="1" applyAlignment="1">
      <alignment horizontal="left" indent="3"/>
    </xf>
    <xf numFmtId="2" fontId="15" fillId="0" borderId="0" xfId="0" applyNumberFormat="1" applyFont="1" applyBorder="1" applyAlignment="1">
      <alignment horizontal="center" vertical="center"/>
    </xf>
    <xf numFmtId="2" fontId="13" fillId="0" borderId="0" xfId="0" applyNumberFormat="1" applyFont="1" applyBorder="1" applyAlignment="1">
      <alignment horizontal="center" vertical="center"/>
    </xf>
    <xf numFmtId="0" fontId="15" fillId="0" borderId="0" xfId="0" applyFont="1" applyBorder="1"/>
    <xf numFmtId="0" fontId="15" fillId="0" borderId="0" xfId="0" applyFont="1" applyFill="1" applyBorder="1" applyAlignment="1">
      <alignment horizontal="left" indent="3"/>
    </xf>
    <xf numFmtId="2" fontId="15" fillId="0" borderId="0" xfId="0" applyNumberFormat="1" applyFont="1" applyFill="1" applyBorder="1" applyAlignment="1">
      <alignment horizontal="center" vertical="center"/>
    </xf>
    <xf numFmtId="0" fontId="15" fillId="0" borderId="0" xfId="0" applyFont="1" applyAlignment="1">
      <alignment horizontal="left"/>
    </xf>
    <xf numFmtId="0" fontId="15" fillId="0" borderId="0" xfId="0" applyFont="1" applyBorder="1" applyAlignment="1">
      <alignment horizontal="center"/>
    </xf>
    <xf numFmtId="0" fontId="12" fillId="0" borderId="17" xfId="0" applyFont="1" applyFill="1" applyBorder="1"/>
    <xf numFmtId="0" fontId="12" fillId="0" borderId="17" xfId="0" applyFont="1" applyFill="1" applyBorder="1" applyAlignment="1">
      <alignment horizontal="left"/>
    </xf>
    <xf numFmtId="0" fontId="13" fillId="0" borderId="17" xfId="0" applyFont="1" applyFill="1" applyBorder="1" applyAlignment="1">
      <alignment horizontal="left"/>
    </xf>
    <xf numFmtId="0" fontId="12" fillId="3" borderId="6" xfId="0" applyFont="1" applyFill="1" applyBorder="1" applyAlignment="1">
      <alignment horizontal="center" vertical="center" wrapText="1"/>
    </xf>
    <xf numFmtId="2" fontId="15" fillId="0" borderId="18" xfId="0" applyNumberFormat="1" applyFont="1" applyFill="1" applyBorder="1" applyAlignment="1">
      <alignment horizontal="center" vertical="center"/>
    </xf>
    <xf numFmtId="2" fontId="15" fillId="0" borderId="19" xfId="0" applyNumberFormat="1" applyFont="1" applyFill="1" applyBorder="1" applyAlignment="1">
      <alignment horizontal="center" vertical="center"/>
    </xf>
    <xf numFmtId="2" fontId="13" fillId="0" borderId="19" xfId="0" applyNumberFormat="1" applyFont="1" applyFill="1" applyBorder="1" applyAlignment="1">
      <alignment horizontal="center" vertical="center"/>
    </xf>
    <xf numFmtId="2" fontId="15" fillId="0" borderId="20" xfId="0" applyNumberFormat="1" applyFont="1" applyFill="1" applyBorder="1" applyAlignment="1">
      <alignment horizontal="center" vertical="center"/>
    </xf>
    <xf numFmtId="0" fontId="12" fillId="0" borderId="21" xfId="0" applyFont="1" applyFill="1" applyBorder="1" applyAlignment="1">
      <alignment horizontal="left"/>
    </xf>
    <xf numFmtId="2" fontId="8" fillId="4" borderId="14" xfId="0" applyNumberFormat="1"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Hyperkobling"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Ranking!$A$2:$A$31</c:f>
              <c:strCache/>
            </c:strRef>
          </c:cat>
          <c:val>
            <c:numRef>
              <c:f>Ranking!$B$2:$B$31</c:f>
              <c:numCache/>
            </c:numRef>
          </c:val>
        </c:ser>
        <c:axId val="64970794"/>
        <c:axId val="47866235"/>
      </c:barChart>
      <c:catAx>
        <c:axId val="64970794"/>
        <c:scaling>
          <c:orientation val="minMax"/>
        </c:scaling>
        <c:axPos val="b"/>
        <c:title>
          <c:tx>
            <c:rich>
              <a:bodyPr vert="horz" rot="0" anchor="ctr"/>
              <a:lstStyle/>
              <a:p>
                <a:pPr algn="ctr">
                  <a:defRPr/>
                </a:pPr>
                <a:r>
                  <a:rPr lang="en-US" cap="none" u="none" baseline="0">
                    <a:latin typeface="Calibri"/>
                    <a:ea typeface="Calibri"/>
                    <a:cs typeface="Calibri"/>
                  </a:rPr>
                  <a:t>Raw</a:t>
                </a:r>
                <a:r>
                  <a:rPr lang="en-US" cap="none" u="none" baseline="0">
                    <a:latin typeface="Calibri"/>
                    <a:ea typeface="Calibri"/>
                    <a:cs typeface="Calibri"/>
                  </a:rPr>
                  <a:t> materials</a:t>
                </a:r>
              </a:p>
            </c:rich>
          </c:tx>
          <c:layout>
            <c:manualLayout>
              <c:xMode val="edge"/>
              <c:yMode val="edge"/>
              <c:x val="0.47725"/>
              <c:y val="0.94975"/>
            </c:manualLayout>
          </c:layout>
          <c:overlay val="0"/>
          <c:spPr>
            <a:noFill/>
            <a:ln>
              <a:noFill/>
            </a:ln>
          </c:spPr>
        </c:title>
        <c:delete val="0"/>
        <c:numFmt formatCode="General" sourceLinked="1"/>
        <c:majorTickMark val="out"/>
        <c:minorTickMark val="none"/>
        <c:tickLblPos val="nextTo"/>
        <c:crossAx val="47866235"/>
        <c:crosses val="autoZero"/>
        <c:auto val="1"/>
        <c:lblOffset val="100"/>
        <c:noMultiLvlLbl val="0"/>
      </c:catAx>
      <c:valAx>
        <c:axId val="47866235"/>
        <c:scaling>
          <c:orientation val="minMax"/>
        </c:scaling>
        <c:axPos val="l"/>
        <c:title>
          <c:tx>
            <c:rich>
              <a:bodyPr vert="horz" rot="-5400000" anchor="ctr"/>
              <a:lstStyle/>
              <a:p>
                <a:pPr algn="ctr">
                  <a:defRPr/>
                </a:pPr>
                <a:r>
                  <a:rPr lang="en-US" cap="none" u="none" baseline="0">
                    <a:latin typeface="Calibri"/>
                    <a:ea typeface="Calibri"/>
                    <a:cs typeface="Calibri"/>
                  </a:rPr>
                  <a:t>Cullulose content</a:t>
                </a:r>
              </a:p>
            </c:rich>
          </c:tx>
          <c:layout>
            <c:manualLayout>
              <c:xMode val="edge"/>
              <c:yMode val="edge"/>
              <c:x val="0.00575"/>
              <c:y val="0.279"/>
            </c:manualLayout>
          </c:layout>
          <c:overlay val="0"/>
          <c:spPr>
            <a:noFill/>
            <a:ln>
              <a:noFill/>
            </a:ln>
          </c:spPr>
        </c:title>
        <c:majorGridlines/>
        <c:delete val="0"/>
        <c:numFmt formatCode="0" sourceLinked="0"/>
        <c:majorTickMark val="out"/>
        <c:minorTickMark val="none"/>
        <c:tickLblPos val="nextTo"/>
        <c:crossAx val="64970794"/>
        <c:crosses val="autoZero"/>
        <c:crossBetween val="between"/>
        <c:dispUnits/>
      </c:valAx>
    </c:plotArea>
    <c:plotVisOnly val="1"/>
    <c:dispBlanksAs val="gap"/>
    <c:showDLblsOverMax val="0"/>
  </c:chart>
  <c:lang xmlns:c="http://schemas.openxmlformats.org/drawingml/2006/chart" val="nb-NO"/>
  <c:printSettings xmlns:c="http://schemas.openxmlformats.org/drawingml/2006/chart">
    <c:headerFooter/>
    <c:pageMargins b="0.75" l="0.7" r="0.7" t="0.75" header="0.3" footer="0.3"/>
    <c:pageSetup/>
  </c:printSettings>
  <c:date1904 val="0"/>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188</xdr:row>
      <xdr:rowOff>133350</xdr:rowOff>
    </xdr:from>
    <xdr:to>
      <xdr:col>4</xdr:col>
      <xdr:colOff>438150</xdr:colOff>
      <xdr:row>191</xdr:row>
      <xdr:rowOff>114300</xdr:rowOff>
    </xdr:to>
    <xdr:sp macro="" textlink="">
      <xdr:nvSpPr>
        <xdr:cNvPr id="2" name="TekstSylinder 1"/>
        <xdr:cNvSpPr txBox="1"/>
      </xdr:nvSpPr>
      <xdr:spPr>
        <a:xfrm>
          <a:off x="152400" y="36175950"/>
          <a:ext cx="4657725" cy="5524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b-NO" sz="1100"/>
            <a:t>Some  cells are</a:t>
          </a:r>
          <a:r>
            <a:rPr lang="nb-NO" sz="1100" baseline="0"/>
            <a:t> lacking data, because  we haven't been able to find complete chemical content on every item.</a:t>
          </a:r>
          <a:endParaRPr lang="nb-NO"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1</xdr:row>
      <xdr:rowOff>76200</xdr:rowOff>
    </xdr:from>
    <xdr:to>
      <xdr:col>13</xdr:col>
      <xdr:colOff>276225</xdr:colOff>
      <xdr:row>30</xdr:row>
      <xdr:rowOff>152400</xdr:rowOff>
    </xdr:to>
    <xdr:graphicFrame macro="">
      <xdr:nvGraphicFramePr>
        <xdr:cNvPr id="2" name="Diagram 1"/>
        <xdr:cNvGraphicFramePr/>
      </xdr:nvGraphicFramePr>
      <xdr:xfrm>
        <a:off x="2933700" y="266700"/>
        <a:ext cx="8505825" cy="5600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ooks.google.com/books?id=j6cmAxf6ofoC&amp;pg=PA448&amp;lpg=PA448&amp;dq=potato+pulp+cellulose+content&amp;source=bl&amp;ots=wQ1xfXwEY5&amp;sig=1gjSTfVuXhYlHULlidC17Hn1cTU&amp;hl=no&amp;ei=ELNTTZX6N8ugOufO-fAI&amp;sa=X&amp;oi=book_result&amp;ct=result&amp;resnum=3&amp;sqi=2&amp;ved=0CDEQ6AEwAg#v=onepage&amp;q=potato%20pulp%20cellulose%20content&amp;f=false" TargetMode="External" /><Relationship Id="rId2" Type="http://schemas.openxmlformats.org/officeDocument/2006/relationships/hyperlink" Target="http://books.google.com/books?id=j6cmAxf6ofoC&amp;pg=PA448&amp;lpg=PA448&amp;dq=potato+pulp+cellulose+content&amp;source=bl&amp;ots=wQ1xfXwEY5&amp;sig=1gjSTfVuXhYlHULlidC17Hn1cTU&amp;hl=no&amp;ei=ELNTTZX6N8ugOufO-fAI&amp;sa=X&amp;oi=book_result&amp;ct=result&amp;resnum=3&amp;sqi=2&amp;ved=0CDEQ6AEwAg#v=onepage&amp;q=potato%20pulp%20cellulose%20content&amp;f=false" TargetMode="External" /><Relationship Id="rId3" Type="http://schemas.openxmlformats.org/officeDocument/2006/relationships/hyperlink" Target="http://www.fao.org/docrep/t0395e/T0395E03.htm#Gross%20chemical%20composition" TargetMode="External" /><Relationship Id="rId4" Type="http://schemas.openxmlformats.org/officeDocument/2006/relationships/hyperlink" Target="http://www.blackherbals.com/sorghum_and_millet_in_african_nu.htm" TargetMode="External" /><Relationship Id="rId5" Type="http://schemas.openxmlformats.org/officeDocument/2006/relationships/hyperlink" Target="http://www.fao.org/docrep/w7241e/w7241e09.htm" TargetMode="External" /><Relationship Id="rId6" Type="http://schemas.openxmlformats.org/officeDocument/2006/relationships/hyperlink" Target="http://www.cwc.org/paper/pa971rpt.pdf"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1"/>
  <sheetViews>
    <sheetView workbookViewId="0" topLeftCell="A1">
      <pane ySplit="1" topLeftCell="A167" activePane="bottomLeft" state="frozen"/>
      <selection pane="bottomLeft" activeCell="F193" sqref="F193"/>
    </sheetView>
  </sheetViews>
  <sheetFormatPr defaultColWidth="8.8515625" defaultRowHeight="15"/>
  <cols>
    <col min="1" max="1" width="30.421875" style="0" bestFit="1" customWidth="1"/>
    <col min="2" max="2" width="14.7109375" style="0" customWidth="1"/>
    <col min="3" max="3" width="10.421875" style="0" customWidth="1"/>
    <col min="4" max="4" width="10.00390625" style="0" customWidth="1"/>
    <col min="5" max="5" width="10.421875" style="0" bestFit="1" customWidth="1"/>
    <col min="6" max="6" width="8.7109375" style="0" bestFit="1" customWidth="1"/>
    <col min="7" max="7" width="11.28125" style="0" bestFit="1" customWidth="1"/>
    <col min="8" max="8" width="29.140625" style="0" bestFit="1" customWidth="1"/>
    <col min="9" max="9" width="22.140625" style="0" bestFit="1" customWidth="1"/>
    <col min="10" max="10" width="7.7109375" style="0" customWidth="1"/>
    <col min="11" max="11" width="198.7109375" style="0" bestFit="1" customWidth="1"/>
    <col min="12" max="12" width="255.8515625" style="0" bestFit="1" customWidth="1"/>
  </cols>
  <sheetData>
    <row r="1" spans="1:12" s="4" customFormat="1" ht="32.25" customHeight="1">
      <c r="A1" s="30" t="s">
        <v>181</v>
      </c>
      <c r="B1" s="30" t="s">
        <v>203</v>
      </c>
      <c r="C1" s="30" t="s">
        <v>204</v>
      </c>
      <c r="D1" s="31" t="s">
        <v>205</v>
      </c>
      <c r="E1" s="33" t="s">
        <v>206</v>
      </c>
      <c r="F1" s="62" t="s">
        <v>207</v>
      </c>
      <c r="G1" s="33" t="s">
        <v>208</v>
      </c>
      <c r="H1" s="32" t="s">
        <v>209</v>
      </c>
      <c r="I1" s="30" t="s">
        <v>210</v>
      </c>
      <c r="J1" s="30" t="s">
        <v>211</v>
      </c>
      <c r="K1" s="29" t="s">
        <v>73</v>
      </c>
      <c r="L1" s="28" t="s">
        <v>234</v>
      </c>
    </row>
    <row r="2" spans="1:12" ht="15">
      <c r="A2" s="16" t="s">
        <v>193</v>
      </c>
      <c r="B2" s="17">
        <f>(B4+B5+B6)/3</f>
        <v>76.23333333333333</v>
      </c>
      <c r="C2" s="17">
        <f>(C4+C5+C6)/3</f>
        <v>67.33333333333333</v>
      </c>
      <c r="D2" s="17">
        <f>(D4+D5+D6)/3</f>
        <v>8.889999999999999</v>
      </c>
      <c r="E2" s="34">
        <f>(E4+E5+E6)/3</f>
        <v>3.4800000000000004</v>
      </c>
      <c r="F2" s="63">
        <f>F3</f>
        <v>11.7</v>
      </c>
      <c r="G2" s="34">
        <f>G3</f>
        <v>43.6</v>
      </c>
      <c r="H2" s="17">
        <f>H3</f>
        <v>24.4</v>
      </c>
      <c r="I2" s="17">
        <f>I3</f>
        <v>20.4</v>
      </c>
      <c r="J2" s="18">
        <f>(J4+J5+J6)/3</f>
        <v>1.2266666666666668</v>
      </c>
      <c r="K2" s="15"/>
      <c r="L2" s="10"/>
    </row>
    <row r="3" spans="1:12" ht="15">
      <c r="A3" s="26" t="s">
        <v>153</v>
      </c>
      <c r="B3" s="11" t="s">
        <v>158</v>
      </c>
      <c r="C3" s="11" t="s">
        <v>158</v>
      </c>
      <c r="D3" s="11" t="s">
        <v>158</v>
      </c>
      <c r="E3" s="35" t="s">
        <v>158</v>
      </c>
      <c r="F3" s="64">
        <v>11.7</v>
      </c>
      <c r="G3" s="35">
        <v>43.6</v>
      </c>
      <c r="H3" s="11">
        <v>24.4</v>
      </c>
      <c r="I3" s="11">
        <v>20.4</v>
      </c>
      <c r="J3" s="14" t="s">
        <v>158</v>
      </c>
      <c r="K3" s="12" t="s">
        <v>135</v>
      </c>
      <c r="L3" s="13"/>
    </row>
    <row r="4" spans="1:12" ht="15">
      <c r="A4" s="26" t="s">
        <v>2</v>
      </c>
      <c r="B4" s="11">
        <v>78.2</v>
      </c>
      <c r="C4" s="11">
        <v>63.9</v>
      </c>
      <c r="D4" s="11">
        <v>14.33</v>
      </c>
      <c r="E4" s="35">
        <v>3.12</v>
      </c>
      <c r="F4" s="64" t="s">
        <v>158</v>
      </c>
      <c r="G4" s="35" t="s">
        <v>158</v>
      </c>
      <c r="H4" s="11" t="s">
        <v>158</v>
      </c>
      <c r="I4" s="11" t="s">
        <v>158</v>
      </c>
      <c r="J4" s="14">
        <v>1.88</v>
      </c>
      <c r="K4" s="12" t="s">
        <v>152</v>
      </c>
      <c r="L4" s="13"/>
    </row>
    <row r="5" spans="1:12" ht="15">
      <c r="A5" s="26" t="s">
        <v>64</v>
      </c>
      <c r="B5" s="11">
        <v>60.7</v>
      </c>
      <c r="C5" s="11">
        <v>56.5</v>
      </c>
      <c r="D5" s="11">
        <v>4.14</v>
      </c>
      <c r="E5" s="35">
        <v>3.68</v>
      </c>
      <c r="F5" s="64" t="s">
        <v>158</v>
      </c>
      <c r="G5" s="35" t="s">
        <v>158</v>
      </c>
      <c r="H5" s="11" t="s">
        <v>158</v>
      </c>
      <c r="I5" s="11" t="s">
        <v>158</v>
      </c>
      <c r="J5" s="14">
        <v>1.24</v>
      </c>
      <c r="K5" s="12" t="s">
        <v>152</v>
      </c>
      <c r="L5" s="13"/>
    </row>
    <row r="6" spans="1:12" ht="15">
      <c r="A6" s="26" t="s">
        <v>65</v>
      </c>
      <c r="B6" s="11">
        <v>89.8</v>
      </c>
      <c r="C6" s="11">
        <v>81.6</v>
      </c>
      <c r="D6" s="11">
        <v>8.2</v>
      </c>
      <c r="E6" s="35">
        <v>3.64</v>
      </c>
      <c r="F6" s="64" t="s">
        <v>158</v>
      </c>
      <c r="G6" s="35" t="s">
        <v>158</v>
      </c>
      <c r="H6" s="11" t="s">
        <v>158</v>
      </c>
      <c r="I6" s="11" t="s">
        <v>158</v>
      </c>
      <c r="J6" s="14">
        <v>0.56</v>
      </c>
      <c r="K6" s="12" t="s">
        <v>152</v>
      </c>
      <c r="L6" s="15"/>
    </row>
    <row r="7" spans="1:11" ht="15">
      <c r="A7" s="26"/>
      <c r="B7" s="11"/>
      <c r="C7" s="11"/>
      <c r="D7" s="11"/>
      <c r="E7" s="35"/>
      <c r="F7" s="64"/>
      <c r="G7" s="35"/>
      <c r="H7" s="11"/>
      <c r="I7" s="11"/>
      <c r="J7" s="43"/>
      <c r="K7" s="12"/>
    </row>
    <row r="8" spans="1:11" ht="15">
      <c r="A8" s="16" t="s">
        <v>192</v>
      </c>
      <c r="B8" s="17">
        <f>B9</f>
        <v>50.25</v>
      </c>
      <c r="C8" s="17"/>
      <c r="D8" s="17"/>
      <c r="E8" s="34">
        <f aca="true" t="shared" si="0" ref="E8:J8">E9</f>
        <v>8.6</v>
      </c>
      <c r="F8" s="63">
        <f t="shared" si="0"/>
        <v>17.35</v>
      </c>
      <c r="G8" s="34">
        <f t="shared" si="0"/>
        <v>25.6</v>
      </c>
      <c r="H8" s="17">
        <f t="shared" si="0"/>
        <v>10.1</v>
      </c>
      <c r="I8" s="17">
        <f t="shared" si="0"/>
        <v>12.3</v>
      </c>
      <c r="J8" s="18">
        <f t="shared" si="0"/>
        <v>15.25</v>
      </c>
      <c r="K8" s="7"/>
    </row>
    <row r="9" spans="1:11" ht="15">
      <c r="A9" s="26" t="s">
        <v>132</v>
      </c>
      <c r="B9" s="11">
        <v>50.25</v>
      </c>
      <c r="C9" s="11" t="s">
        <v>158</v>
      </c>
      <c r="D9" s="11" t="s">
        <v>158</v>
      </c>
      <c r="E9" s="35">
        <v>8.6</v>
      </c>
      <c r="F9" s="64">
        <f>(13+21.7)/2</f>
        <v>17.35</v>
      </c>
      <c r="G9" s="35">
        <v>25.6</v>
      </c>
      <c r="H9" s="11">
        <v>10.1</v>
      </c>
      <c r="I9" s="11">
        <v>12.3</v>
      </c>
      <c r="J9" s="14">
        <v>15.25</v>
      </c>
      <c r="K9" s="7" t="s">
        <v>125</v>
      </c>
    </row>
    <row r="10" spans="1:11" ht="15">
      <c r="A10" s="26"/>
      <c r="B10" s="11"/>
      <c r="C10" s="11"/>
      <c r="D10" s="11"/>
      <c r="E10" s="35"/>
      <c r="F10" s="64"/>
      <c r="G10" s="35"/>
      <c r="H10" s="11"/>
      <c r="I10" s="11"/>
      <c r="J10" s="49"/>
      <c r="K10" s="12"/>
    </row>
    <row r="11" spans="1:11" ht="15">
      <c r="A11" s="19" t="s">
        <v>48</v>
      </c>
      <c r="B11" s="17"/>
      <c r="C11" s="17"/>
      <c r="D11" s="17"/>
      <c r="E11" s="34">
        <f>E13</f>
        <v>3.62</v>
      </c>
      <c r="F11" s="69"/>
      <c r="G11" s="34">
        <f>G12</f>
        <v>52.7</v>
      </c>
      <c r="H11" s="17">
        <f>H12</f>
        <v>26.5</v>
      </c>
      <c r="I11" s="17"/>
      <c r="J11" s="18"/>
      <c r="K11" s="7"/>
    </row>
    <row r="12" spans="1:11" ht="15">
      <c r="A12" s="26" t="s">
        <v>43</v>
      </c>
      <c r="B12" s="11" t="s">
        <v>158</v>
      </c>
      <c r="C12" s="11" t="s">
        <v>158</v>
      </c>
      <c r="D12" s="11" t="s">
        <v>158</v>
      </c>
      <c r="E12" s="35" t="s">
        <v>158</v>
      </c>
      <c r="F12" s="64" t="s">
        <v>158</v>
      </c>
      <c r="G12" s="38">
        <v>52.7</v>
      </c>
      <c r="H12" s="27">
        <v>26.5</v>
      </c>
      <c r="I12" s="11" t="s">
        <v>158</v>
      </c>
      <c r="J12" s="14" t="s">
        <v>158</v>
      </c>
      <c r="K12" s="7" t="s">
        <v>42</v>
      </c>
    </row>
    <row r="13" spans="1:11" ht="15">
      <c r="A13" s="26" t="s">
        <v>43</v>
      </c>
      <c r="B13" s="11" t="s">
        <v>158</v>
      </c>
      <c r="C13" s="11" t="s">
        <v>158</v>
      </c>
      <c r="D13" s="11" t="s">
        <v>158</v>
      </c>
      <c r="E13" s="35">
        <v>3.62</v>
      </c>
      <c r="F13" s="11" t="s">
        <v>158</v>
      </c>
      <c r="G13" s="35" t="s">
        <v>158</v>
      </c>
      <c r="H13" s="11" t="s">
        <v>158</v>
      </c>
      <c r="I13" s="11" t="s">
        <v>158</v>
      </c>
      <c r="J13" s="11" t="s">
        <v>158</v>
      </c>
      <c r="K13" s="7" t="s">
        <v>186</v>
      </c>
    </row>
    <row r="14" spans="1:11" ht="15">
      <c r="A14" s="26"/>
      <c r="B14" s="11"/>
      <c r="C14" s="11"/>
      <c r="D14" s="11"/>
      <c r="E14" s="35"/>
      <c r="F14" s="64"/>
      <c r="G14" s="38"/>
      <c r="H14" s="27"/>
      <c r="I14" s="11"/>
      <c r="J14" s="11"/>
      <c r="K14" s="12"/>
    </row>
    <row r="15" spans="1:10" ht="15">
      <c r="A15" s="16" t="s">
        <v>180</v>
      </c>
      <c r="B15" s="17">
        <v>84.62</v>
      </c>
      <c r="C15" s="17"/>
      <c r="D15" s="17"/>
      <c r="E15" s="34">
        <f>E17</f>
        <v>2</v>
      </c>
      <c r="F15" s="69"/>
      <c r="G15" s="34">
        <f>G18</f>
        <v>19.8</v>
      </c>
      <c r="H15" s="17"/>
      <c r="I15" s="17"/>
      <c r="J15" s="18"/>
    </row>
    <row r="16" spans="1:11" ht="15">
      <c r="A16" s="2" t="s">
        <v>47</v>
      </c>
      <c r="B16" s="25">
        <v>84.62</v>
      </c>
      <c r="C16" s="11" t="s">
        <v>158</v>
      </c>
      <c r="D16" s="11" t="s">
        <v>158</v>
      </c>
      <c r="E16" s="35" t="s">
        <v>158</v>
      </c>
      <c r="F16" s="64" t="s">
        <v>158</v>
      </c>
      <c r="G16" s="35" t="s">
        <v>158</v>
      </c>
      <c r="H16" s="11" t="s">
        <v>158</v>
      </c>
      <c r="I16" s="11" t="s">
        <v>158</v>
      </c>
      <c r="J16" s="14" t="s">
        <v>158</v>
      </c>
      <c r="K16" s="45" t="s">
        <v>78</v>
      </c>
    </row>
    <row r="17" spans="1:11" ht="15">
      <c r="A17" s="2" t="s">
        <v>184</v>
      </c>
      <c r="B17" s="11" t="s">
        <v>158</v>
      </c>
      <c r="C17" s="11" t="s">
        <v>158</v>
      </c>
      <c r="D17" s="11" t="s">
        <v>158</v>
      </c>
      <c r="E17" s="35">
        <v>2</v>
      </c>
      <c r="F17" s="64" t="s">
        <v>158</v>
      </c>
      <c r="G17" s="35" t="s">
        <v>158</v>
      </c>
      <c r="H17" s="11" t="s">
        <v>158</v>
      </c>
      <c r="I17" s="11" t="s">
        <v>158</v>
      </c>
      <c r="J17" s="14" t="s">
        <v>158</v>
      </c>
      <c r="K17" s="7" t="s">
        <v>185</v>
      </c>
    </row>
    <row r="18" spans="1:11" ht="15">
      <c r="A18" s="2" t="s">
        <v>47</v>
      </c>
      <c r="B18" s="11" t="s">
        <v>158</v>
      </c>
      <c r="C18" s="11" t="s">
        <v>158</v>
      </c>
      <c r="D18" s="11" t="s">
        <v>158</v>
      </c>
      <c r="E18" s="35" t="s">
        <v>158</v>
      </c>
      <c r="F18" s="64" t="s">
        <v>158</v>
      </c>
      <c r="G18" s="35">
        <v>19.8</v>
      </c>
      <c r="H18" s="11" t="s">
        <v>158</v>
      </c>
      <c r="I18" s="11" t="s">
        <v>158</v>
      </c>
      <c r="J18" s="14" t="s">
        <v>158</v>
      </c>
      <c r="K18" s="7" t="s">
        <v>96</v>
      </c>
    </row>
    <row r="19" spans="1:11" ht="15">
      <c r="A19" s="26"/>
      <c r="B19" s="11"/>
      <c r="C19" s="11"/>
      <c r="D19" s="11"/>
      <c r="E19" s="35"/>
      <c r="F19" s="64"/>
      <c r="G19" s="35"/>
      <c r="H19" s="11"/>
      <c r="I19" s="11"/>
      <c r="J19" s="43"/>
      <c r="K19" s="12"/>
    </row>
    <row r="20" spans="1:11" ht="15">
      <c r="A20" s="16" t="s">
        <v>50</v>
      </c>
      <c r="B20" s="17"/>
      <c r="C20" s="17"/>
      <c r="D20" s="17"/>
      <c r="E20" s="34">
        <f>E21</f>
        <v>3.5</v>
      </c>
      <c r="F20" s="69"/>
      <c r="G20" s="34">
        <f>G21</f>
        <v>14</v>
      </c>
      <c r="H20" s="17">
        <f>H21</f>
        <v>27</v>
      </c>
      <c r="I20" s="17"/>
      <c r="J20" s="18"/>
      <c r="K20" s="7"/>
    </row>
    <row r="21" spans="1:11" ht="15">
      <c r="A21" s="1" t="s">
        <v>44</v>
      </c>
      <c r="B21" s="8" t="s">
        <v>158</v>
      </c>
      <c r="C21" s="8" t="s">
        <v>158</v>
      </c>
      <c r="D21" s="8" t="s">
        <v>158</v>
      </c>
      <c r="E21" s="35">
        <v>3.5</v>
      </c>
      <c r="F21" s="64" t="s">
        <v>158</v>
      </c>
      <c r="G21" s="35">
        <v>14</v>
      </c>
      <c r="H21" s="8">
        <v>27</v>
      </c>
      <c r="I21" s="8" t="s">
        <v>158</v>
      </c>
      <c r="J21" s="14">
        <v>7</v>
      </c>
      <c r="K21" s="7" t="s">
        <v>45</v>
      </c>
    </row>
    <row r="22" spans="1:11" ht="15">
      <c r="A22" s="1"/>
      <c r="B22" s="8"/>
      <c r="C22" s="8"/>
      <c r="D22" s="8"/>
      <c r="E22" s="35"/>
      <c r="F22" s="64"/>
      <c r="G22" s="35"/>
      <c r="H22" s="8"/>
      <c r="I22" s="8"/>
      <c r="J22" s="11"/>
      <c r="K22" s="12"/>
    </row>
    <row r="23" spans="1:11" ht="15">
      <c r="A23" s="16" t="s">
        <v>243</v>
      </c>
      <c r="B23" s="17"/>
      <c r="C23" s="17"/>
      <c r="D23" s="17"/>
      <c r="E23" s="46">
        <f>E24</f>
        <v>35.8</v>
      </c>
      <c r="F23" s="69"/>
      <c r="G23" s="34">
        <f>(G24+G25+G26)/3</f>
        <v>40.9</v>
      </c>
      <c r="H23" s="17">
        <f>H24</f>
        <v>12.8</v>
      </c>
      <c r="I23" s="17">
        <f>(I24+I25+I26)/3</f>
        <v>15.366666666666667</v>
      </c>
      <c r="J23" s="18"/>
      <c r="K23" s="7"/>
    </row>
    <row r="24" spans="1:11" ht="15">
      <c r="A24" s="1" t="s">
        <v>108</v>
      </c>
      <c r="B24" s="8" t="s">
        <v>158</v>
      </c>
      <c r="C24" s="8" t="s">
        <v>158</v>
      </c>
      <c r="D24" s="8" t="s">
        <v>158</v>
      </c>
      <c r="E24" s="35">
        <v>35.8</v>
      </c>
      <c r="F24" s="64" t="s">
        <v>158</v>
      </c>
      <c r="G24" s="35">
        <v>12.7</v>
      </c>
      <c r="H24" s="8">
        <v>12.8</v>
      </c>
      <c r="I24" s="8">
        <v>10.3</v>
      </c>
      <c r="J24" s="14" t="s">
        <v>158</v>
      </c>
      <c r="K24" s="7" t="s">
        <v>191</v>
      </c>
    </row>
    <row r="25" spans="1:11" ht="15">
      <c r="A25" s="51" t="s">
        <v>26</v>
      </c>
      <c r="B25" s="52" t="s">
        <v>158</v>
      </c>
      <c r="C25" s="52" t="s">
        <v>158</v>
      </c>
      <c r="D25" s="52" t="s">
        <v>158</v>
      </c>
      <c r="E25" s="53" t="s">
        <v>158</v>
      </c>
      <c r="F25" s="65" t="s">
        <v>158</v>
      </c>
      <c r="G25" s="53">
        <v>47.8</v>
      </c>
      <c r="H25" s="52" t="s">
        <v>158</v>
      </c>
      <c r="I25" s="52">
        <v>21.2</v>
      </c>
      <c r="J25" s="54">
        <v>1.3</v>
      </c>
      <c r="K25" s="7" t="s">
        <v>109</v>
      </c>
    </row>
    <row r="26" spans="1:11" ht="15">
      <c r="A26" s="51" t="s">
        <v>27</v>
      </c>
      <c r="B26" s="52" t="s">
        <v>158</v>
      </c>
      <c r="C26" s="52" t="s">
        <v>158</v>
      </c>
      <c r="D26" s="52" t="s">
        <v>158</v>
      </c>
      <c r="E26" s="53" t="s">
        <v>158</v>
      </c>
      <c r="F26" s="65" t="s">
        <v>158</v>
      </c>
      <c r="G26" s="53">
        <v>62.2</v>
      </c>
      <c r="H26" s="52" t="s">
        <v>158</v>
      </c>
      <c r="I26" s="52">
        <v>14.6</v>
      </c>
      <c r="J26" s="54">
        <v>0.9</v>
      </c>
      <c r="K26" s="7" t="s">
        <v>109</v>
      </c>
    </row>
    <row r="27" spans="1:11" ht="15">
      <c r="A27" s="1"/>
      <c r="B27" s="8"/>
      <c r="C27" s="8"/>
      <c r="D27" s="8"/>
      <c r="E27" s="35"/>
      <c r="F27" s="64"/>
      <c r="G27" s="35"/>
      <c r="H27" s="8"/>
      <c r="I27" s="8"/>
      <c r="J27" s="43"/>
      <c r="K27" s="12"/>
    </row>
    <row r="28" spans="1:10" ht="15">
      <c r="A28" s="19" t="s">
        <v>15</v>
      </c>
      <c r="B28" s="17"/>
      <c r="C28" s="17"/>
      <c r="D28" s="17"/>
      <c r="E28" s="34">
        <f>(E33+E34)/2</f>
        <v>9.745</v>
      </c>
      <c r="F28" s="63">
        <f>(F33+F34)/2</f>
        <v>3.62</v>
      </c>
      <c r="G28" s="34">
        <f>(G29+G30+G31+G32)/4</f>
        <v>27.582500000000003</v>
      </c>
      <c r="H28" s="17">
        <f>(H29+H30+H31+H31)/3</f>
        <v>17.343333333333334</v>
      </c>
      <c r="I28" s="17">
        <f>(I29+I30+I31)/3</f>
        <v>39.88999999999999</v>
      </c>
      <c r="J28" s="18">
        <f>(J29+J30+J31+J32)/4</f>
        <v>5.95</v>
      </c>
    </row>
    <row r="29" spans="1:11" ht="15">
      <c r="A29" s="1" t="s">
        <v>80</v>
      </c>
      <c r="B29" s="8" t="s">
        <v>158</v>
      </c>
      <c r="C29" s="8" t="s">
        <v>158</v>
      </c>
      <c r="D29" s="8" t="s">
        <v>158</v>
      </c>
      <c r="E29" s="35" t="s">
        <v>158</v>
      </c>
      <c r="F29" s="64" t="s">
        <v>158</v>
      </c>
      <c r="G29" s="40">
        <v>22.5</v>
      </c>
      <c r="H29" s="8">
        <v>9.2</v>
      </c>
      <c r="I29" s="8">
        <v>39.4</v>
      </c>
      <c r="J29" s="14">
        <v>0.82</v>
      </c>
      <c r="K29" s="7" t="s">
        <v>34</v>
      </c>
    </row>
    <row r="30" spans="1:11" ht="15">
      <c r="A30" s="1" t="s">
        <v>36</v>
      </c>
      <c r="B30" s="8" t="s">
        <v>158</v>
      </c>
      <c r="C30" s="8" t="s">
        <v>158</v>
      </c>
      <c r="D30" s="8" t="s">
        <v>158</v>
      </c>
      <c r="E30" s="35" t="s">
        <v>158</v>
      </c>
      <c r="F30" s="64" t="s">
        <v>158</v>
      </c>
      <c r="G30" s="35">
        <v>37.88</v>
      </c>
      <c r="H30" s="8">
        <v>14.93</v>
      </c>
      <c r="I30" s="8">
        <v>32.98</v>
      </c>
      <c r="J30" s="14">
        <v>7.66</v>
      </c>
      <c r="K30" s="7" t="s">
        <v>39</v>
      </c>
    </row>
    <row r="31" spans="1:11" ht="15">
      <c r="A31" s="1" t="s">
        <v>37</v>
      </c>
      <c r="B31" s="8" t="s">
        <v>158</v>
      </c>
      <c r="C31" s="8" t="s">
        <v>158</v>
      </c>
      <c r="D31" s="8" t="s">
        <v>158</v>
      </c>
      <c r="E31" s="35" t="s">
        <v>158</v>
      </c>
      <c r="F31" s="64" t="s">
        <v>158</v>
      </c>
      <c r="G31" s="35">
        <v>25.3</v>
      </c>
      <c r="H31" s="8">
        <v>13.95</v>
      </c>
      <c r="I31" s="8">
        <v>47.29</v>
      </c>
      <c r="J31" s="14">
        <v>7.66</v>
      </c>
      <c r="K31" s="7" t="s">
        <v>39</v>
      </c>
    </row>
    <row r="32" spans="1:11" ht="15">
      <c r="A32" s="1" t="s">
        <v>38</v>
      </c>
      <c r="B32" s="8" t="s">
        <v>158</v>
      </c>
      <c r="C32" s="8" t="s">
        <v>158</v>
      </c>
      <c r="D32" s="8" t="s">
        <v>158</v>
      </c>
      <c r="E32" s="35" t="s">
        <v>158</v>
      </c>
      <c r="F32" s="64" t="s">
        <v>158</v>
      </c>
      <c r="G32" s="35">
        <v>24.65</v>
      </c>
      <c r="H32" s="8" t="s">
        <v>158</v>
      </c>
      <c r="I32" s="8" t="s">
        <v>158</v>
      </c>
      <c r="J32" s="14">
        <v>7.66</v>
      </c>
      <c r="K32" s="7" t="s">
        <v>39</v>
      </c>
    </row>
    <row r="33" spans="1:11" ht="15">
      <c r="A33" s="1" t="s">
        <v>97</v>
      </c>
      <c r="B33" s="8" t="s">
        <v>158</v>
      </c>
      <c r="C33" s="8" t="s">
        <v>158</v>
      </c>
      <c r="D33" s="8" t="s">
        <v>158</v>
      </c>
      <c r="E33" s="35">
        <v>7.29</v>
      </c>
      <c r="F33" s="64">
        <v>1.04</v>
      </c>
      <c r="G33" s="35" t="s">
        <v>158</v>
      </c>
      <c r="H33" s="8" t="s">
        <v>158</v>
      </c>
      <c r="I33" s="8" t="s">
        <v>158</v>
      </c>
      <c r="J33" s="14" t="s">
        <v>158</v>
      </c>
      <c r="K33" s="7" t="s">
        <v>99</v>
      </c>
    </row>
    <row r="34" spans="1:11" ht="15">
      <c r="A34" s="1" t="s">
        <v>98</v>
      </c>
      <c r="B34" s="8" t="s">
        <v>158</v>
      </c>
      <c r="C34" s="8" t="s">
        <v>158</v>
      </c>
      <c r="D34" s="8" t="s">
        <v>158</v>
      </c>
      <c r="E34" s="35">
        <v>12.2</v>
      </c>
      <c r="F34" s="64">
        <v>6.2</v>
      </c>
      <c r="G34" s="35" t="s">
        <v>158</v>
      </c>
      <c r="H34" s="8" t="s">
        <v>158</v>
      </c>
      <c r="I34" s="8" t="s">
        <v>158</v>
      </c>
      <c r="J34" s="14" t="s">
        <v>158</v>
      </c>
      <c r="K34" s="12" t="s">
        <v>99</v>
      </c>
    </row>
    <row r="35" spans="1:11" ht="15">
      <c r="A35" s="1"/>
      <c r="B35" s="8"/>
      <c r="C35" s="8"/>
      <c r="D35" s="8"/>
      <c r="E35" s="35"/>
      <c r="F35" s="64"/>
      <c r="G35" s="35"/>
      <c r="H35" s="8"/>
      <c r="I35" s="8"/>
      <c r="J35" s="43"/>
      <c r="K35" s="15"/>
    </row>
    <row r="36" spans="1:10" ht="15">
      <c r="A36" s="19" t="s">
        <v>66</v>
      </c>
      <c r="B36" s="17">
        <f>(B38+B39)/2</f>
        <v>53.400000000000006</v>
      </c>
      <c r="C36" s="17">
        <f>(C38+C39)/2</f>
        <v>46.9</v>
      </c>
      <c r="D36" s="17">
        <f>(D38+D39)/2</f>
        <v>5.5</v>
      </c>
      <c r="E36" s="34">
        <f>(E37+E38+E39)/3</f>
        <v>8.463333333333333</v>
      </c>
      <c r="F36" s="63">
        <f>F37</f>
        <v>8.53</v>
      </c>
      <c r="G36" s="34">
        <f>G37</f>
        <v>26.57</v>
      </c>
      <c r="H36" s="17">
        <f>H37</f>
        <v>5.59</v>
      </c>
      <c r="I36" s="17">
        <f>I37</f>
        <v>11.56</v>
      </c>
      <c r="J36" s="18">
        <f>(J37+J38+J39)/3</f>
        <v>4.86</v>
      </c>
    </row>
    <row r="37" spans="1:11" ht="15">
      <c r="A37" s="1" t="s">
        <v>130</v>
      </c>
      <c r="B37" s="8" t="s">
        <v>158</v>
      </c>
      <c r="C37" s="8" t="s">
        <v>158</v>
      </c>
      <c r="D37" s="8" t="s">
        <v>158</v>
      </c>
      <c r="E37" s="35">
        <v>12.51</v>
      </c>
      <c r="F37" s="64">
        <v>8.53</v>
      </c>
      <c r="G37" s="35">
        <v>26.57</v>
      </c>
      <c r="H37" s="8">
        <v>5.59</v>
      </c>
      <c r="I37" s="8">
        <v>11.56</v>
      </c>
      <c r="J37" s="14">
        <v>8.09</v>
      </c>
      <c r="K37" s="7" t="s">
        <v>1</v>
      </c>
    </row>
    <row r="38" spans="1:11" ht="15">
      <c r="A38" s="1" t="s">
        <v>127</v>
      </c>
      <c r="B38" s="8">
        <v>44.2</v>
      </c>
      <c r="C38" s="8">
        <v>37.8</v>
      </c>
      <c r="D38" s="8">
        <v>6.43</v>
      </c>
      <c r="E38" s="35">
        <v>4.46</v>
      </c>
      <c r="F38" s="64" t="s">
        <v>158</v>
      </c>
      <c r="G38" s="35" t="s">
        <v>158</v>
      </c>
      <c r="H38" s="8" t="s">
        <v>158</v>
      </c>
      <c r="I38" s="8" t="s">
        <v>158</v>
      </c>
      <c r="J38" s="14">
        <v>3.27</v>
      </c>
      <c r="K38" s="7" t="s">
        <v>152</v>
      </c>
    </row>
    <row r="39" spans="1:11" ht="15">
      <c r="A39" s="1" t="s">
        <v>126</v>
      </c>
      <c r="B39" s="8">
        <v>62.6</v>
      </c>
      <c r="C39" s="8">
        <v>56</v>
      </c>
      <c r="D39" s="8">
        <v>4.57</v>
      </c>
      <c r="E39" s="35">
        <v>8.42</v>
      </c>
      <c r="F39" s="64" t="s">
        <v>158</v>
      </c>
      <c r="G39" s="35" t="s">
        <v>158</v>
      </c>
      <c r="H39" s="8" t="s">
        <v>158</v>
      </c>
      <c r="I39" s="8" t="s">
        <v>158</v>
      </c>
      <c r="J39" s="14">
        <v>3.22</v>
      </c>
      <c r="K39" s="7" t="s">
        <v>152</v>
      </c>
    </row>
    <row r="40" spans="2:11" ht="15">
      <c r="B40" s="8"/>
      <c r="C40" s="8"/>
      <c r="D40" s="8"/>
      <c r="E40" s="35"/>
      <c r="F40" s="64"/>
      <c r="G40" s="35"/>
      <c r="H40" s="8"/>
      <c r="I40" s="8"/>
      <c r="J40" s="43"/>
      <c r="K40" s="15"/>
    </row>
    <row r="41" spans="1:11" ht="15">
      <c r="A41" s="19" t="s">
        <v>93</v>
      </c>
      <c r="B41" s="17">
        <f>(B45+B46)/2</f>
        <v>64.2</v>
      </c>
      <c r="C41" s="17">
        <f>(C44+C45+C46)/3</f>
        <v>55.64333333333334</v>
      </c>
      <c r="D41" s="17">
        <f>(D44+D45+D46)/3</f>
        <v>12.92</v>
      </c>
      <c r="E41" s="34">
        <f>(E43+E44+E45+E46)/4</f>
        <v>7.6075</v>
      </c>
      <c r="F41" s="63">
        <f>(F43+F44)/2</f>
        <v>17.765</v>
      </c>
      <c r="G41" s="34">
        <f>(G42+G43+G44)/3</f>
        <v>24</v>
      </c>
      <c r="H41" s="17">
        <f>(H42+H43+H44)/3</f>
        <v>8.146666666666667</v>
      </c>
      <c r="I41" s="17">
        <f>(I42+I43+I44)/3</f>
        <v>5.613333333333333</v>
      </c>
      <c r="J41" s="18">
        <f>(J42+J43+J44+J45+J46)/5</f>
        <v>2.872</v>
      </c>
      <c r="K41" s="7"/>
    </row>
    <row r="42" spans="1:11" ht="15">
      <c r="A42" s="1" t="s">
        <v>128</v>
      </c>
      <c r="B42" s="8" t="s">
        <v>158</v>
      </c>
      <c r="C42" s="8" t="s">
        <v>158</v>
      </c>
      <c r="D42" s="8" t="s">
        <v>158</v>
      </c>
      <c r="E42" s="35" t="s">
        <v>158</v>
      </c>
      <c r="F42" s="64" t="s">
        <v>158</v>
      </c>
      <c r="G42" s="35">
        <v>12.72</v>
      </c>
      <c r="H42" s="8">
        <v>5.3</v>
      </c>
      <c r="I42" s="8">
        <v>1.73</v>
      </c>
      <c r="J42" s="14">
        <v>1.92</v>
      </c>
      <c r="K42" s="7" t="s">
        <v>16</v>
      </c>
    </row>
    <row r="43" spans="1:11" ht="15">
      <c r="A43" s="1" t="s">
        <v>128</v>
      </c>
      <c r="B43" s="8" t="s">
        <v>159</v>
      </c>
      <c r="C43" s="8" t="s">
        <v>159</v>
      </c>
      <c r="D43" s="8" t="s">
        <v>159</v>
      </c>
      <c r="E43" s="35">
        <v>7</v>
      </c>
      <c r="F43" s="64">
        <v>13</v>
      </c>
      <c r="G43" s="35">
        <v>23.06</v>
      </c>
      <c r="H43" s="8">
        <v>8.09</v>
      </c>
      <c r="I43" s="8">
        <v>7.56</v>
      </c>
      <c r="J43" s="14">
        <v>2.52</v>
      </c>
      <c r="K43" s="7" t="s">
        <v>1</v>
      </c>
    </row>
    <row r="44" spans="1:11" ht="15">
      <c r="A44" s="1" t="s">
        <v>129</v>
      </c>
      <c r="B44" s="8" t="s">
        <v>159</v>
      </c>
      <c r="C44" s="8">
        <v>54.03</v>
      </c>
      <c r="D44" s="8">
        <v>23.31</v>
      </c>
      <c r="E44" s="35">
        <v>8.72</v>
      </c>
      <c r="F44" s="64">
        <v>22.53</v>
      </c>
      <c r="G44" s="35">
        <v>36.22</v>
      </c>
      <c r="H44" s="8">
        <v>11.05</v>
      </c>
      <c r="I44" s="8">
        <v>7.55</v>
      </c>
      <c r="J44" s="14">
        <v>2.54</v>
      </c>
      <c r="K44" s="7" t="s">
        <v>1</v>
      </c>
    </row>
    <row r="45" spans="1:11" ht="15">
      <c r="A45" s="1" t="s">
        <v>140</v>
      </c>
      <c r="B45" s="8">
        <v>60.1</v>
      </c>
      <c r="C45" s="8">
        <v>50.9</v>
      </c>
      <c r="D45" s="8">
        <v>9.2</v>
      </c>
      <c r="E45" s="35">
        <v>6.79</v>
      </c>
      <c r="F45" s="64" t="s">
        <v>159</v>
      </c>
      <c r="G45" s="35" t="s">
        <v>159</v>
      </c>
      <c r="H45" s="8" t="s">
        <v>159</v>
      </c>
      <c r="I45" s="8" t="s">
        <v>159</v>
      </c>
      <c r="J45" s="14">
        <v>3.47</v>
      </c>
      <c r="K45" s="7" t="s">
        <v>152</v>
      </c>
    </row>
    <row r="46" spans="1:11" ht="15">
      <c r="A46" s="1" t="s">
        <v>79</v>
      </c>
      <c r="B46" s="8">
        <v>68.3</v>
      </c>
      <c r="C46" s="8">
        <v>62</v>
      </c>
      <c r="D46" s="8">
        <v>6.25</v>
      </c>
      <c r="E46" s="35">
        <v>7.92</v>
      </c>
      <c r="F46" s="64" t="s">
        <v>159</v>
      </c>
      <c r="G46" s="35" t="s">
        <v>159</v>
      </c>
      <c r="H46" s="8" t="s">
        <v>159</v>
      </c>
      <c r="I46" s="8" t="s">
        <v>159</v>
      </c>
      <c r="J46" s="14">
        <v>3.91</v>
      </c>
      <c r="K46" s="7" t="s">
        <v>152</v>
      </c>
    </row>
    <row r="47" spans="1:11" ht="15">
      <c r="A47" s="1"/>
      <c r="B47" s="8"/>
      <c r="C47" s="8"/>
      <c r="D47" s="8"/>
      <c r="E47" s="35"/>
      <c r="F47" s="64"/>
      <c r="G47" s="35"/>
      <c r="H47" s="8"/>
      <c r="I47" s="8"/>
      <c r="J47" s="43"/>
      <c r="K47" s="12"/>
    </row>
    <row r="48" spans="1:11" ht="15">
      <c r="A48" s="19" t="s">
        <v>188</v>
      </c>
      <c r="B48" s="17">
        <f>B49</f>
        <v>13.55</v>
      </c>
      <c r="C48" s="17">
        <f>C49</f>
        <v>12.35</v>
      </c>
      <c r="D48" s="17">
        <f>D49</f>
        <v>1.96</v>
      </c>
      <c r="E48" s="34">
        <f>E49</f>
        <v>9.45</v>
      </c>
      <c r="F48" s="63">
        <f>F51</f>
        <v>3.5</v>
      </c>
      <c r="G48" s="34">
        <f>G50</f>
        <v>71.77</v>
      </c>
      <c r="H48" s="17">
        <f>(H49+H50)/2</f>
        <v>15.78</v>
      </c>
      <c r="I48" s="17">
        <f>(I49+I50)/2</f>
        <v>0.27</v>
      </c>
      <c r="J48" s="18">
        <f>(J49+J50)/2</f>
        <v>1.835</v>
      </c>
      <c r="K48" s="7"/>
    </row>
    <row r="49" spans="1:12" ht="15">
      <c r="A49" s="1" t="s">
        <v>100</v>
      </c>
      <c r="B49" s="8">
        <v>13.55</v>
      </c>
      <c r="C49" s="8">
        <v>12.35</v>
      </c>
      <c r="D49" s="8">
        <f>1.14+1.64/2</f>
        <v>1.96</v>
      </c>
      <c r="E49" s="35">
        <f>(5.2+13.7)/2</f>
        <v>9.45</v>
      </c>
      <c r="F49" s="64" t="s">
        <v>158</v>
      </c>
      <c r="G49" s="35" t="s">
        <v>158</v>
      </c>
      <c r="H49" s="8">
        <v>8</v>
      </c>
      <c r="I49" s="8">
        <v>0.13</v>
      </c>
      <c r="J49" s="14">
        <f>(1.2+2.9)/2</f>
        <v>2.05</v>
      </c>
      <c r="K49" s="45" t="s">
        <v>139</v>
      </c>
      <c r="L49" s="5" t="s">
        <v>82</v>
      </c>
    </row>
    <row r="50" spans="1:11" ht="15">
      <c r="A50" s="1" t="s">
        <v>100</v>
      </c>
      <c r="B50" s="8" t="s">
        <v>158</v>
      </c>
      <c r="C50" s="8" t="s">
        <v>158</v>
      </c>
      <c r="D50" s="8" t="s">
        <v>158</v>
      </c>
      <c r="E50" s="35" t="s">
        <v>158</v>
      </c>
      <c r="F50" s="64" t="s">
        <v>158</v>
      </c>
      <c r="G50" s="35">
        <v>71.77</v>
      </c>
      <c r="H50" s="8">
        <v>23.56</v>
      </c>
      <c r="I50" s="8">
        <v>0.41</v>
      </c>
      <c r="J50" s="14">
        <v>1.62</v>
      </c>
      <c r="K50" s="7" t="s">
        <v>72</v>
      </c>
    </row>
    <row r="51" spans="1:11" ht="15">
      <c r="A51" s="1" t="s">
        <v>101</v>
      </c>
      <c r="B51" s="8" t="s">
        <v>158</v>
      </c>
      <c r="C51" s="8" t="s">
        <v>158</v>
      </c>
      <c r="D51" s="8" t="s">
        <v>158</v>
      </c>
      <c r="E51" s="35" t="s">
        <v>158</v>
      </c>
      <c r="F51" s="64">
        <v>3.5</v>
      </c>
      <c r="G51" s="35" t="s">
        <v>158</v>
      </c>
      <c r="H51" s="8" t="s">
        <v>158</v>
      </c>
      <c r="I51" s="8" t="s">
        <v>158</v>
      </c>
      <c r="J51" s="14" t="s">
        <v>158</v>
      </c>
      <c r="K51" s="7" t="s">
        <v>102</v>
      </c>
    </row>
    <row r="52" spans="1:11" ht="15">
      <c r="A52" s="1"/>
      <c r="B52" s="8"/>
      <c r="C52" s="8"/>
      <c r="D52" s="8"/>
      <c r="E52" s="35"/>
      <c r="F52" s="64"/>
      <c r="G52" s="35"/>
      <c r="H52" s="8"/>
      <c r="I52" s="8"/>
      <c r="J52" s="11"/>
      <c r="K52" s="7"/>
    </row>
    <row r="53" spans="1:11" ht="15">
      <c r="A53" s="19" t="s">
        <v>28</v>
      </c>
      <c r="B53" s="17"/>
      <c r="C53" s="17"/>
      <c r="D53" s="17"/>
      <c r="E53" s="34">
        <f>E54</f>
        <v>4.5</v>
      </c>
      <c r="F53" s="69"/>
      <c r="G53" s="34">
        <v>48.6</v>
      </c>
      <c r="H53" s="17">
        <f>H54</f>
        <v>12.3</v>
      </c>
      <c r="I53" s="17">
        <f>I54</f>
        <v>14.5</v>
      </c>
      <c r="J53" s="18"/>
      <c r="K53" s="7"/>
    </row>
    <row r="54" spans="1:11" ht="15">
      <c r="A54" s="1" t="s">
        <v>29</v>
      </c>
      <c r="B54" s="8" t="s">
        <v>158</v>
      </c>
      <c r="C54" s="8" t="s">
        <v>158</v>
      </c>
      <c r="D54" s="8" t="s">
        <v>158</v>
      </c>
      <c r="E54" s="35">
        <v>4.5</v>
      </c>
      <c r="F54" s="64" t="s">
        <v>158</v>
      </c>
      <c r="G54" s="35">
        <v>48.6</v>
      </c>
      <c r="H54" s="8">
        <v>12.3</v>
      </c>
      <c r="I54" s="8">
        <v>14.5</v>
      </c>
      <c r="J54" s="14" t="s">
        <v>158</v>
      </c>
      <c r="K54" s="7" t="s">
        <v>30</v>
      </c>
    </row>
    <row r="55" spans="1:11" ht="15">
      <c r="A55" s="1"/>
      <c r="B55" s="8"/>
      <c r="C55" s="8"/>
      <c r="D55" s="8"/>
      <c r="E55" s="35"/>
      <c r="F55" s="64"/>
      <c r="G55" s="35"/>
      <c r="H55" s="8"/>
      <c r="I55" s="8"/>
      <c r="J55" s="43"/>
      <c r="K55" s="7"/>
    </row>
    <row r="56" spans="1:11" ht="15">
      <c r="A56" s="16" t="s">
        <v>238</v>
      </c>
      <c r="B56" s="17"/>
      <c r="C56" s="17"/>
      <c r="D56" s="17"/>
      <c r="E56" s="34">
        <f>(E57+E58)/2</f>
        <v>8.67</v>
      </c>
      <c r="F56" s="69"/>
      <c r="G56" s="34">
        <f>(G57+G58)/2</f>
        <v>23.3</v>
      </c>
      <c r="H56" s="17">
        <f>(H57+H58)/2</f>
        <v>17.67</v>
      </c>
      <c r="I56" s="17">
        <f>(I57+I58)/2</f>
        <v>9.925</v>
      </c>
      <c r="J56" s="18">
        <f>J58</f>
        <v>2.19</v>
      </c>
      <c r="K56" s="12"/>
    </row>
    <row r="57" spans="1:11" ht="15">
      <c r="A57" s="1" t="s">
        <v>124</v>
      </c>
      <c r="B57" s="8" t="s">
        <v>158</v>
      </c>
      <c r="C57" s="8" t="s">
        <v>158</v>
      </c>
      <c r="D57" s="8" t="s">
        <v>158</v>
      </c>
      <c r="E57" s="35">
        <v>12</v>
      </c>
      <c r="F57" s="64" t="s">
        <v>158</v>
      </c>
      <c r="G57" s="35">
        <v>9</v>
      </c>
      <c r="H57" s="8">
        <v>12</v>
      </c>
      <c r="I57" s="8">
        <v>7</v>
      </c>
      <c r="J57" s="14"/>
      <c r="K57" s="7" t="s">
        <v>0</v>
      </c>
    </row>
    <row r="58" spans="1:11" ht="15">
      <c r="A58" s="1" t="s">
        <v>165</v>
      </c>
      <c r="B58" s="8" t="s">
        <v>158</v>
      </c>
      <c r="C58" s="8" t="s">
        <v>158</v>
      </c>
      <c r="D58" s="8" t="s">
        <v>158</v>
      </c>
      <c r="E58" s="35">
        <v>5.34</v>
      </c>
      <c r="F58" s="64" t="s">
        <v>158</v>
      </c>
      <c r="G58" s="35">
        <v>37.6</v>
      </c>
      <c r="H58" s="8">
        <v>23.34</v>
      </c>
      <c r="I58" s="8">
        <v>12.85</v>
      </c>
      <c r="J58" s="14">
        <v>2.19</v>
      </c>
      <c r="K58" s="7" t="s">
        <v>35</v>
      </c>
    </row>
    <row r="59" spans="1:10" ht="15">
      <c r="A59" s="1"/>
      <c r="B59" s="8"/>
      <c r="C59" s="8"/>
      <c r="D59" s="8"/>
      <c r="E59" s="35"/>
      <c r="F59" s="64"/>
      <c r="G59" s="35"/>
      <c r="H59" s="8"/>
      <c r="I59" s="8"/>
      <c r="J59" s="11"/>
    </row>
    <row r="60" spans="1:11" ht="15">
      <c r="A60" s="19" t="s">
        <v>201</v>
      </c>
      <c r="B60" s="17">
        <f>(B61+B66+B70+B74+B78+B82)/6</f>
        <v>34.69444444444444</v>
      </c>
      <c r="C60" s="17">
        <f>(C61+C66+C70+C74+C78+C82)/6</f>
        <v>29.5</v>
      </c>
      <c r="D60" s="17">
        <f>(D61+D66+D70+D74+D78+D82)/6</f>
        <v>5.488888888888888</v>
      </c>
      <c r="E60" s="34">
        <f>E65</f>
        <v>3.98</v>
      </c>
      <c r="F60" s="69"/>
      <c r="G60" s="34"/>
      <c r="H60" s="17"/>
      <c r="I60" s="17">
        <f>(I61+I66+I70+I74+I78+I82)/6</f>
        <v>24.79444444444444</v>
      </c>
      <c r="J60" s="18">
        <f>(J61+J66+J70+J74+J78+J82)/6</f>
        <v>6.321111111111112</v>
      </c>
      <c r="K60" s="12"/>
    </row>
    <row r="61" spans="1:11" ht="15">
      <c r="A61" s="22" t="s">
        <v>120</v>
      </c>
      <c r="B61" s="20">
        <f>(B62+B63+B64)/3</f>
        <v>65.80000000000001</v>
      </c>
      <c r="C61" s="20">
        <f>(C62+C63+C64)/3</f>
        <v>62.23333333333333</v>
      </c>
      <c r="D61" s="20">
        <f>(D62+D63+D64)/3</f>
        <v>3.5666666666666664</v>
      </c>
      <c r="E61" s="36"/>
      <c r="F61" s="66"/>
      <c r="G61" s="36"/>
      <c r="H61" s="20"/>
      <c r="I61" s="20">
        <f>(I62+I63+I64)/3</f>
        <v>24.666666666666668</v>
      </c>
      <c r="J61" s="21">
        <f>(J62+J63+J64)/3</f>
        <v>7.523333333333333</v>
      </c>
      <c r="K61" s="7"/>
    </row>
    <row r="62" spans="1:11" ht="15">
      <c r="A62" s="1" t="s">
        <v>83</v>
      </c>
      <c r="B62" s="8">
        <v>63.7</v>
      </c>
      <c r="C62" s="8">
        <v>59.3</v>
      </c>
      <c r="D62" s="8">
        <v>4.4</v>
      </c>
      <c r="E62" s="35" t="s">
        <v>158</v>
      </c>
      <c r="F62" s="64" t="s">
        <v>158</v>
      </c>
      <c r="G62" s="35" t="s">
        <v>158</v>
      </c>
      <c r="H62" s="8" t="s">
        <v>158</v>
      </c>
      <c r="I62" s="8">
        <v>42.3</v>
      </c>
      <c r="J62" s="14">
        <v>8.5</v>
      </c>
      <c r="K62" s="7" t="s">
        <v>189</v>
      </c>
    </row>
    <row r="63" spans="1:11" ht="15">
      <c r="A63" s="1" t="s">
        <v>84</v>
      </c>
      <c r="B63" s="8">
        <v>65.4</v>
      </c>
      <c r="C63" s="8">
        <v>60.8</v>
      </c>
      <c r="D63" s="8">
        <v>4.6</v>
      </c>
      <c r="E63" s="35" t="s">
        <v>158</v>
      </c>
      <c r="F63" s="64" t="s">
        <v>158</v>
      </c>
      <c r="G63" s="35" t="s">
        <v>158</v>
      </c>
      <c r="H63" s="8" t="s">
        <v>158</v>
      </c>
      <c r="I63" s="8">
        <v>15.6</v>
      </c>
      <c r="J63" s="14">
        <v>6.89</v>
      </c>
      <c r="K63" s="7" t="s">
        <v>41</v>
      </c>
    </row>
    <row r="64" spans="1:11" ht="15">
      <c r="A64" s="1" t="s">
        <v>85</v>
      </c>
      <c r="B64" s="8">
        <v>68.3</v>
      </c>
      <c r="C64" s="8">
        <v>66.6</v>
      </c>
      <c r="D64" s="8">
        <v>1.7</v>
      </c>
      <c r="E64" s="35" t="s">
        <v>158</v>
      </c>
      <c r="F64" s="64" t="s">
        <v>158</v>
      </c>
      <c r="G64" s="35" t="s">
        <v>158</v>
      </c>
      <c r="H64" s="8" t="s">
        <v>158</v>
      </c>
      <c r="I64" s="8">
        <v>16.1</v>
      </c>
      <c r="J64" s="14">
        <v>7.18</v>
      </c>
      <c r="K64" s="7" t="s">
        <v>41</v>
      </c>
    </row>
    <row r="65" spans="1:11" ht="15">
      <c r="A65" s="1" t="s">
        <v>104</v>
      </c>
      <c r="B65" s="8"/>
      <c r="C65" s="8"/>
      <c r="D65" s="8"/>
      <c r="E65" s="35">
        <v>3.98</v>
      </c>
      <c r="F65" s="64"/>
      <c r="G65" s="35"/>
      <c r="H65" s="8"/>
      <c r="I65" s="8"/>
      <c r="J65" s="14"/>
      <c r="K65" s="7" t="s">
        <v>105</v>
      </c>
    </row>
    <row r="66" spans="1:10" ht="15">
      <c r="A66" s="23" t="s">
        <v>161</v>
      </c>
      <c r="B66" s="20">
        <f>(B67+B68+B69)/3</f>
        <v>48.53333333333333</v>
      </c>
      <c r="C66" s="20">
        <f aca="true" t="shared" si="1" ref="C66:J66">(C67+C68+C69)/3</f>
        <v>44.333333333333336</v>
      </c>
      <c r="D66" s="20">
        <f t="shared" si="1"/>
        <v>4.2</v>
      </c>
      <c r="E66" s="36"/>
      <c r="F66" s="66"/>
      <c r="G66" s="36"/>
      <c r="H66" s="20"/>
      <c r="I66" s="20">
        <f t="shared" si="1"/>
        <v>31.7</v>
      </c>
      <c r="J66" s="21">
        <f t="shared" si="1"/>
        <v>7.906666666666666</v>
      </c>
    </row>
    <row r="67" spans="1:11" ht="15">
      <c r="A67" s="1" t="s">
        <v>86</v>
      </c>
      <c r="B67" s="8">
        <v>42.7</v>
      </c>
      <c r="C67" s="8">
        <v>38.2</v>
      </c>
      <c r="D67" s="8">
        <v>4.5</v>
      </c>
      <c r="E67" s="35" t="s">
        <v>158</v>
      </c>
      <c r="F67" s="64" t="s">
        <v>158</v>
      </c>
      <c r="G67" s="35" t="s">
        <v>158</v>
      </c>
      <c r="H67" s="8" t="s">
        <v>158</v>
      </c>
      <c r="I67" s="8">
        <v>41.5</v>
      </c>
      <c r="J67" s="14">
        <v>7.1</v>
      </c>
      <c r="K67" s="7" t="s">
        <v>41</v>
      </c>
    </row>
    <row r="68" spans="1:11" ht="15">
      <c r="A68" s="1" t="s">
        <v>87</v>
      </c>
      <c r="B68" s="8">
        <v>49.5</v>
      </c>
      <c r="C68" s="8">
        <v>46.1</v>
      </c>
      <c r="D68" s="8">
        <v>3.4</v>
      </c>
      <c r="E68" s="35" t="s">
        <v>158</v>
      </c>
      <c r="F68" s="64" t="s">
        <v>158</v>
      </c>
      <c r="G68" s="35" t="s">
        <v>158</v>
      </c>
      <c r="H68" s="8" t="s">
        <v>158</v>
      </c>
      <c r="I68" s="8">
        <v>30.3</v>
      </c>
      <c r="J68" s="14">
        <v>9.63</v>
      </c>
      <c r="K68" s="7" t="s">
        <v>41</v>
      </c>
    </row>
    <row r="69" spans="1:11" ht="15">
      <c r="A69" s="1" t="s">
        <v>88</v>
      </c>
      <c r="B69" s="8">
        <v>53.4</v>
      </c>
      <c r="C69" s="8">
        <v>48.7</v>
      </c>
      <c r="D69" s="8">
        <v>4.7</v>
      </c>
      <c r="E69" s="35" t="s">
        <v>158</v>
      </c>
      <c r="F69" s="64" t="s">
        <v>158</v>
      </c>
      <c r="G69" s="35" t="s">
        <v>158</v>
      </c>
      <c r="H69" s="8" t="s">
        <v>158</v>
      </c>
      <c r="I69" s="8">
        <v>23.3</v>
      </c>
      <c r="J69" s="14">
        <v>6.99</v>
      </c>
      <c r="K69" s="7" t="s">
        <v>41</v>
      </c>
    </row>
    <row r="70" spans="1:11" ht="15">
      <c r="A70" s="23" t="s">
        <v>162</v>
      </c>
      <c r="B70" s="20">
        <f>(B71+B72+B73)/3</f>
        <v>38.56666666666667</v>
      </c>
      <c r="C70" s="20">
        <f aca="true" t="shared" si="2" ref="C70:J70">(C71+C72+C73)/3</f>
        <v>29.866666666666664</v>
      </c>
      <c r="D70" s="20">
        <f t="shared" si="2"/>
        <v>8.700000000000001</v>
      </c>
      <c r="E70" s="36"/>
      <c r="F70" s="66"/>
      <c r="G70" s="36"/>
      <c r="H70" s="20"/>
      <c r="I70" s="20">
        <f t="shared" si="2"/>
        <v>63.70000000000001</v>
      </c>
      <c r="J70" s="21">
        <f t="shared" si="2"/>
        <v>10.223333333333334</v>
      </c>
      <c r="K70" s="7"/>
    </row>
    <row r="71" spans="1:11" ht="15">
      <c r="A71" s="1" t="s">
        <v>89</v>
      </c>
      <c r="B71" s="8">
        <v>34.7</v>
      </c>
      <c r="C71" s="8">
        <v>26.2</v>
      </c>
      <c r="D71" s="8">
        <v>8.5</v>
      </c>
      <c r="E71" s="35" t="s">
        <v>158</v>
      </c>
      <c r="F71" s="64" t="s">
        <v>158</v>
      </c>
      <c r="G71" s="35" t="s">
        <v>158</v>
      </c>
      <c r="H71" s="8" t="s">
        <v>158</v>
      </c>
      <c r="I71" s="8">
        <v>72</v>
      </c>
      <c r="J71" s="14">
        <v>10.25</v>
      </c>
      <c r="K71" s="7" t="s">
        <v>41</v>
      </c>
    </row>
    <row r="72" spans="1:11" ht="15">
      <c r="A72" s="1" t="s">
        <v>90</v>
      </c>
      <c r="B72" s="8">
        <v>40.2</v>
      </c>
      <c r="C72" s="8">
        <v>32.8</v>
      </c>
      <c r="D72" s="8">
        <v>7.4</v>
      </c>
      <c r="E72" s="35" t="s">
        <v>158</v>
      </c>
      <c r="F72" s="64" t="s">
        <v>158</v>
      </c>
      <c r="G72" s="35" t="s">
        <v>158</v>
      </c>
      <c r="H72" s="8" t="s">
        <v>158</v>
      </c>
      <c r="I72" s="8">
        <v>53.7</v>
      </c>
      <c r="J72" s="14">
        <v>10.77</v>
      </c>
      <c r="K72" s="7" t="s">
        <v>41</v>
      </c>
    </row>
    <row r="73" spans="1:11" ht="15">
      <c r="A73" s="1" t="s">
        <v>172</v>
      </c>
      <c r="B73" s="8">
        <v>40.8</v>
      </c>
      <c r="C73" s="8">
        <v>30.6</v>
      </c>
      <c r="D73" s="8">
        <v>10.2</v>
      </c>
      <c r="E73" s="35" t="s">
        <v>158</v>
      </c>
      <c r="F73" s="64" t="s">
        <v>158</v>
      </c>
      <c r="G73" s="35" t="s">
        <v>158</v>
      </c>
      <c r="H73" s="8" t="s">
        <v>158</v>
      </c>
      <c r="I73" s="8">
        <v>65.4</v>
      </c>
      <c r="J73" s="14">
        <v>9.65</v>
      </c>
      <c r="K73" s="7" t="s">
        <v>41</v>
      </c>
    </row>
    <row r="74" spans="1:11" ht="15">
      <c r="A74" s="23" t="s">
        <v>163</v>
      </c>
      <c r="B74" s="20">
        <f>(B75+B76+B77)/3</f>
        <v>21.066666666666666</v>
      </c>
      <c r="C74" s="20">
        <f aca="true" t="shared" si="3" ref="C74:J74">(C75+C76+C77)/3</f>
        <v>16.433333333333334</v>
      </c>
      <c r="D74" s="20">
        <f t="shared" si="3"/>
        <v>6.3999999999999995</v>
      </c>
      <c r="E74" s="36"/>
      <c r="F74" s="66"/>
      <c r="G74" s="36"/>
      <c r="H74" s="20"/>
      <c r="I74" s="20">
        <f t="shared" si="3"/>
        <v>9.866666666666667</v>
      </c>
      <c r="J74" s="21">
        <f t="shared" si="3"/>
        <v>3.9433333333333334</v>
      </c>
      <c r="K74" s="7"/>
    </row>
    <row r="75" spans="1:11" ht="15">
      <c r="A75" s="1" t="s">
        <v>176</v>
      </c>
      <c r="B75" s="8">
        <v>14.5</v>
      </c>
      <c r="C75" s="8">
        <v>9.9</v>
      </c>
      <c r="D75" s="8">
        <v>9.9</v>
      </c>
      <c r="E75" s="35" t="s">
        <v>158</v>
      </c>
      <c r="F75" s="64" t="s">
        <v>158</v>
      </c>
      <c r="G75" s="35" t="s">
        <v>158</v>
      </c>
      <c r="H75" s="8" t="s">
        <v>158</v>
      </c>
      <c r="I75" s="8">
        <v>6.4</v>
      </c>
      <c r="J75" s="14">
        <v>3.31</v>
      </c>
      <c r="K75" s="7" t="s">
        <v>41</v>
      </c>
    </row>
    <row r="76" spans="1:11" ht="15">
      <c r="A76" s="1" t="s">
        <v>173</v>
      </c>
      <c r="B76" s="8">
        <v>20.1</v>
      </c>
      <c r="C76" s="8">
        <v>15</v>
      </c>
      <c r="D76" s="8">
        <v>5.1</v>
      </c>
      <c r="E76" s="35" t="s">
        <v>158</v>
      </c>
      <c r="F76" s="64" t="s">
        <v>158</v>
      </c>
      <c r="G76" s="35" t="s">
        <v>158</v>
      </c>
      <c r="H76" s="8" t="s">
        <v>158</v>
      </c>
      <c r="I76" s="8">
        <v>8.2</v>
      </c>
      <c r="J76" s="14">
        <v>3.17</v>
      </c>
      <c r="K76" s="7" t="s">
        <v>41</v>
      </c>
    </row>
    <row r="77" spans="1:11" ht="15">
      <c r="A77" s="1" t="s">
        <v>174</v>
      </c>
      <c r="B77" s="8">
        <v>28.6</v>
      </c>
      <c r="C77" s="8">
        <v>24.4</v>
      </c>
      <c r="D77" s="8">
        <v>4.2</v>
      </c>
      <c r="E77" s="35" t="s">
        <v>158</v>
      </c>
      <c r="F77" s="64" t="s">
        <v>158</v>
      </c>
      <c r="G77" s="35" t="s">
        <v>158</v>
      </c>
      <c r="H77" s="8" t="s">
        <v>158</v>
      </c>
      <c r="I77" s="8">
        <v>15</v>
      </c>
      <c r="J77" s="14">
        <v>5.35</v>
      </c>
      <c r="K77" s="7" t="s">
        <v>41</v>
      </c>
    </row>
    <row r="78" spans="1:11" ht="15">
      <c r="A78" s="23" t="s">
        <v>202</v>
      </c>
      <c r="B78" s="20">
        <f>(B79+B80+B81)/3</f>
        <v>10.600000000000001</v>
      </c>
      <c r="C78" s="20">
        <f aca="true" t="shared" si="4" ref="C78:J78">(C79+C80+C81)/3</f>
        <v>6.133333333333333</v>
      </c>
      <c r="D78" s="20">
        <f t="shared" si="4"/>
        <v>4.466666666666666</v>
      </c>
      <c r="E78" s="36"/>
      <c r="F78" s="66"/>
      <c r="G78" s="36"/>
      <c r="H78" s="20"/>
      <c r="I78" s="20">
        <f t="shared" si="4"/>
        <v>7.733333333333333</v>
      </c>
      <c r="J78" s="21">
        <f t="shared" si="4"/>
        <v>4.1000000000000005</v>
      </c>
      <c r="K78" s="7"/>
    </row>
    <row r="79" spans="1:11" ht="15">
      <c r="A79" s="1" t="s">
        <v>175</v>
      </c>
      <c r="B79" s="8">
        <v>9.3</v>
      </c>
      <c r="C79" s="8">
        <v>5.8</v>
      </c>
      <c r="D79" s="8">
        <v>3.5</v>
      </c>
      <c r="E79" s="35" t="s">
        <v>158</v>
      </c>
      <c r="F79" s="64" t="s">
        <v>158</v>
      </c>
      <c r="G79" s="35" t="s">
        <v>158</v>
      </c>
      <c r="H79" s="8" t="s">
        <v>158</v>
      </c>
      <c r="I79" s="8">
        <v>8.2</v>
      </c>
      <c r="J79" s="14">
        <v>3.29</v>
      </c>
      <c r="K79" s="7" t="s">
        <v>41</v>
      </c>
    </row>
    <row r="80" spans="1:11" ht="15">
      <c r="A80" s="1" t="s">
        <v>68</v>
      </c>
      <c r="B80" s="8">
        <v>10.9</v>
      </c>
      <c r="C80" s="8">
        <v>5.7</v>
      </c>
      <c r="D80" s="8">
        <v>5.2</v>
      </c>
      <c r="E80" s="35" t="s">
        <v>158</v>
      </c>
      <c r="F80" s="64" t="s">
        <v>158</v>
      </c>
      <c r="G80" s="35" t="s">
        <v>158</v>
      </c>
      <c r="H80" s="8" t="s">
        <v>158</v>
      </c>
      <c r="I80" s="8">
        <v>6.4</v>
      </c>
      <c r="J80" s="14">
        <v>3.31</v>
      </c>
      <c r="K80" s="7" t="s">
        <v>41</v>
      </c>
    </row>
    <row r="81" spans="1:11" ht="15">
      <c r="A81" s="1" t="s">
        <v>69</v>
      </c>
      <c r="B81" s="8">
        <v>11.6</v>
      </c>
      <c r="C81" s="8">
        <v>6.9</v>
      </c>
      <c r="D81" s="8">
        <v>4.7</v>
      </c>
      <c r="E81" s="35" t="s">
        <v>158</v>
      </c>
      <c r="F81" s="64" t="s">
        <v>158</v>
      </c>
      <c r="G81" s="35" t="s">
        <v>158</v>
      </c>
      <c r="H81" s="8" t="s">
        <v>158</v>
      </c>
      <c r="I81" s="8">
        <v>8.6</v>
      </c>
      <c r="J81" s="14">
        <v>5.7</v>
      </c>
      <c r="K81" s="7" t="s">
        <v>41</v>
      </c>
    </row>
    <row r="82" spans="1:11" ht="15">
      <c r="A82" s="23" t="s">
        <v>164</v>
      </c>
      <c r="B82" s="20">
        <f>(B83+B84+B85)/3</f>
        <v>23.599999999999998</v>
      </c>
      <c r="C82" s="20">
        <f aca="true" t="shared" si="5" ref="C82:J82">(C83+C84+C85)/3</f>
        <v>18</v>
      </c>
      <c r="D82" s="20">
        <f t="shared" si="5"/>
        <v>5.6000000000000005</v>
      </c>
      <c r="E82" s="36"/>
      <c r="F82" s="66"/>
      <c r="G82" s="36"/>
      <c r="H82" s="20"/>
      <c r="I82" s="20">
        <f t="shared" si="5"/>
        <v>11.1</v>
      </c>
      <c r="J82" s="21">
        <f t="shared" si="5"/>
        <v>4.2299999999999995</v>
      </c>
      <c r="K82" s="7"/>
    </row>
    <row r="83" spans="1:11" ht="15">
      <c r="A83" s="1" t="s">
        <v>149</v>
      </c>
      <c r="B83" s="8">
        <v>14.9</v>
      </c>
      <c r="C83" s="8">
        <v>9.2</v>
      </c>
      <c r="D83" s="8">
        <v>5.7</v>
      </c>
      <c r="E83" s="35" t="s">
        <v>158</v>
      </c>
      <c r="F83" s="64" t="s">
        <v>158</v>
      </c>
      <c r="G83" s="35" t="s">
        <v>158</v>
      </c>
      <c r="H83" s="8" t="s">
        <v>158</v>
      </c>
      <c r="I83" s="8">
        <v>12</v>
      </c>
      <c r="J83" s="14">
        <v>3.43</v>
      </c>
      <c r="K83" s="7" t="s">
        <v>41</v>
      </c>
    </row>
    <row r="84" spans="1:11" ht="15">
      <c r="A84" s="1" t="s">
        <v>150</v>
      </c>
      <c r="B84" s="8">
        <v>24.9</v>
      </c>
      <c r="C84" s="8">
        <v>18.2</v>
      </c>
      <c r="D84" s="8">
        <v>6.7</v>
      </c>
      <c r="E84" s="35" t="s">
        <v>158</v>
      </c>
      <c r="F84" s="64" t="s">
        <v>158</v>
      </c>
      <c r="G84" s="35" t="s">
        <v>158</v>
      </c>
      <c r="H84" s="8" t="s">
        <v>158</v>
      </c>
      <c r="I84" s="8">
        <v>8.2</v>
      </c>
      <c r="J84" s="14">
        <v>3.75</v>
      </c>
      <c r="K84" s="7" t="s">
        <v>41</v>
      </c>
    </row>
    <row r="85" spans="1:11" ht="15">
      <c r="A85" s="1" t="s">
        <v>151</v>
      </c>
      <c r="B85" s="8">
        <v>31</v>
      </c>
      <c r="C85" s="8">
        <v>26.6</v>
      </c>
      <c r="D85" s="8">
        <v>4.4</v>
      </c>
      <c r="E85" s="35" t="s">
        <v>158</v>
      </c>
      <c r="F85" s="64" t="s">
        <v>158</v>
      </c>
      <c r="G85" s="35" t="s">
        <v>158</v>
      </c>
      <c r="H85" s="8" t="s">
        <v>158</v>
      </c>
      <c r="I85" s="8">
        <v>13.1</v>
      </c>
      <c r="J85" s="14">
        <v>5.51</v>
      </c>
      <c r="K85" s="7" t="s">
        <v>41</v>
      </c>
    </row>
    <row r="86" spans="1:11" ht="15">
      <c r="A86" s="1"/>
      <c r="B86" s="8"/>
      <c r="C86" s="8"/>
      <c r="D86" s="8"/>
      <c r="E86" s="35"/>
      <c r="F86" s="64"/>
      <c r="G86" s="35"/>
      <c r="H86" s="8"/>
      <c r="I86" s="8"/>
      <c r="J86" s="11"/>
      <c r="K86" s="12"/>
    </row>
    <row r="87" spans="1:11" ht="15">
      <c r="A87" s="19" t="s">
        <v>67</v>
      </c>
      <c r="B87" s="17">
        <f>B89</f>
        <v>64.3</v>
      </c>
      <c r="C87" s="17">
        <f>C89</f>
        <v>54</v>
      </c>
      <c r="D87" s="17">
        <f>D89</f>
        <v>10.28</v>
      </c>
      <c r="E87" s="34">
        <f>(E89+E90+E91)/4</f>
        <v>5.577500000000001</v>
      </c>
      <c r="F87" s="63">
        <f>(F90+F91)/3</f>
        <v>11.696666666666667</v>
      </c>
      <c r="G87" s="34">
        <f>(G88+G90+G91)/4</f>
        <v>18.8025</v>
      </c>
      <c r="H87" s="17">
        <f>(H88+H90+H91)/3</f>
        <v>8.236666666666666</v>
      </c>
      <c r="I87" s="17">
        <f>(I88+I90+I91)/3</f>
        <v>5.71</v>
      </c>
      <c r="J87" s="18">
        <f>(J88+J90+J91+J89)/4</f>
        <v>2.33</v>
      </c>
      <c r="K87" s="7"/>
    </row>
    <row r="88" spans="1:11" ht="15">
      <c r="A88" s="1" t="s">
        <v>136</v>
      </c>
      <c r="B88" s="8" t="s">
        <v>159</v>
      </c>
      <c r="C88" s="8" t="s">
        <v>159</v>
      </c>
      <c r="D88" s="8" t="s">
        <v>159</v>
      </c>
      <c r="E88" s="35" t="s">
        <v>159</v>
      </c>
      <c r="F88" s="64" t="s">
        <v>159</v>
      </c>
      <c r="G88" s="35">
        <v>13.61</v>
      </c>
      <c r="H88" s="8">
        <v>6.1</v>
      </c>
      <c r="I88" s="8">
        <v>2.1</v>
      </c>
      <c r="J88" s="14">
        <v>1.5</v>
      </c>
      <c r="K88" s="7" t="s">
        <v>16</v>
      </c>
    </row>
    <row r="89" spans="1:11" ht="15">
      <c r="A89" s="2" t="s">
        <v>177</v>
      </c>
      <c r="B89" s="8">
        <v>64.3</v>
      </c>
      <c r="C89" s="8">
        <v>54</v>
      </c>
      <c r="D89" s="8">
        <v>10.28</v>
      </c>
      <c r="E89" s="35">
        <v>6.7</v>
      </c>
      <c r="F89" s="64" t="s">
        <v>159</v>
      </c>
      <c r="G89" s="35" t="s">
        <v>159</v>
      </c>
      <c r="H89" s="8" t="s">
        <v>159</v>
      </c>
      <c r="I89" s="8" t="s">
        <v>159</v>
      </c>
      <c r="J89" s="14">
        <v>2.71</v>
      </c>
      <c r="K89" s="7" t="s">
        <v>152</v>
      </c>
    </row>
    <row r="90" spans="1:11" ht="15">
      <c r="A90" s="1" t="s">
        <v>178</v>
      </c>
      <c r="B90" s="8" t="s">
        <v>159</v>
      </c>
      <c r="C90" s="8" t="s">
        <v>159</v>
      </c>
      <c r="D90" s="8" t="s">
        <v>159</v>
      </c>
      <c r="E90" s="35">
        <v>9.06</v>
      </c>
      <c r="F90" s="64">
        <v>23.02</v>
      </c>
      <c r="G90" s="35">
        <v>37.08</v>
      </c>
      <c r="H90" s="8">
        <v>11.04</v>
      </c>
      <c r="I90" s="8">
        <v>7.52</v>
      </c>
      <c r="J90" s="14">
        <v>2.56</v>
      </c>
      <c r="K90" s="7" t="s">
        <v>12</v>
      </c>
    </row>
    <row r="91" spans="1:11" ht="15">
      <c r="A91" s="1" t="s">
        <v>179</v>
      </c>
      <c r="B91" s="8" t="s">
        <v>159</v>
      </c>
      <c r="C91" s="8" t="s">
        <v>159</v>
      </c>
      <c r="D91" s="8" t="s">
        <v>159</v>
      </c>
      <c r="E91" s="35">
        <v>6.55</v>
      </c>
      <c r="F91" s="64">
        <v>12.07</v>
      </c>
      <c r="G91" s="35">
        <v>24.52</v>
      </c>
      <c r="H91" s="8">
        <v>7.57</v>
      </c>
      <c r="I91" s="8">
        <v>7.51</v>
      </c>
      <c r="J91" s="14">
        <v>2.55</v>
      </c>
      <c r="K91" s="7" t="s">
        <v>1</v>
      </c>
    </row>
    <row r="92" spans="1:11" ht="15">
      <c r="A92" s="1"/>
      <c r="B92" s="8"/>
      <c r="C92" s="8"/>
      <c r="D92" s="8"/>
      <c r="E92" s="35"/>
      <c r="F92" s="64"/>
      <c r="G92" s="35"/>
      <c r="H92" s="8"/>
      <c r="I92" s="8"/>
      <c r="J92" s="43"/>
      <c r="K92" s="7"/>
    </row>
    <row r="93" spans="1:11" ht="15">
      <c r="A93" s="16" t="s">
        <v>118</v>
      </c>
      <c r="B93" s="17"/>
      <c r="C93" s="17"/>
      <c r="D93" s="17"/>
      <c r="E93" s="34">
        <f>(E94+E95+E96)/3</f>
        <v>2.4466666666666668</v>
      </c>
      <c r="F93" s="63">
        <f>(F94+F95+F96)/3</f>
        <v>6.3</v>
      </c>
      <c r="G93" s="34">
        <f>(G94+G95+G96)/3</f>
        <v>10.733333333333334</v>
      </c>
      <c r="H93" s="17">
        <f>(H94+H95+H96)/3</f>
        <v>6.066666666666666</v>
      </c>
      <c r="I93" s="17">
        <f>(I94+I95+I96)/3</f>
        <v>10.506666666666666</v>
      </c>
      <c r="J93" s="42"/>
      <c r="K93" s="7"/>
    </row>
    <row r="94" spans="1:11" ht="15">
      <c r="A94" s="1" t="s">
        <v>115</v>
      </c>
      <c r="B94" s="8" t="s">
        <v>158</v>
      </c>
      <c r="C94" s="8" t="s">
        <v>158</v>
      </c>
      <c r="D94" s="8" t="s">
        <v>158</v>
      </c>
      <c r="E94" s="35">
        <v>0.91</v>
      </c>
      <c r="F94" s="64">
        <v>5.1</v>
      </c>
      <c r="G94" s="35">
        <v>9</v>
      </c>
      <c r="H94" s="8">
        <v>4.7</v>
      </c>
      <c r="I94" s="8">
        <v>9</v>
      </c>
      <c r="J94" s="14" t="s">
        <v>158</v>
      </c>
      <c r="K94" s="7" t="s">
        <v>119</v>
      </c>
    </row>
    <row r="95" spans="1:11" ht="15">
      <c r="A95" s="1" t="s">
        <v>116</v>
      </c>
      <c r="B95" s="8" t="s">
        <v>158</v>
      </c>
      <c r="C95" s="8" t="s">
        <v>158</v>
      </c>
      <c r="D95" s="8" t="s">
        <v>158</v>
      </c>
      <c r="E95" s="35">
        <v>3.13</v>
      </c>
      <c r="F95" s="64">
        <v>6.7</v>
      </c>
      <c r="G95" s="35">
        <v>11.2</v>
      </c>
      <c r="H95" s="8">
        <v>7</v>
      </c>
      <c r="I95" s="8">
        <v>11.52</v>
      </c>
      <c r="J95" s="14" t="s">
        <v>158</v>
      </c>
      <c r="K95" s="7" t="s">
        <v>119</v>
      </c>
    </row>
    <row r="96" spans="1:11" ht="15">
      <c r="A96" s="1" t="s">
        <v>117</v>
      </c>
      <c r="B96" s="8" t="s">
        <v>158</v>
      </c>
      <c r="C96" s="8" t="s">
        <v>158</v>
      </c>
      <c r="D96" s="8" t="s">
        <v>158</v>
      </c>
      <c r="E96" s="35">
        <v>3.3</v>
      </c>
      <c r="F96" s="64">
        <v>7.1</v>
      </c>
      <c r="G96" s="35">
        <v>12</v>
      </c>
      <c r="H96" s="8">
        <v>6.5</v>
      </c>
      <c r="I96" s="8">
        <v>11</v>
      </c>
      <c r="J96" s="14" t="s">
        <v>158</v>
      </c>
      <c r="K96" s="7" t="s">
        <v>119</v>
      </c>
    </row>
    <row r="97" spans="1:11" ht="15">
      <c r="A97" s="1"/>
      <c r="B97" s="8"/>
      <c r="C97" s="8"/>
      <c r="D97" s="8"/>
      <c r="E97" s="35"/>
      <c r="F97" s="64"/>
      <c r="G97" s="35"/>
      <c r="H97" s="8"/>
      <c r="I97" s="8"/>
      <c r="J97" s="11"/>
      <c r="K97" s="12"/>
    </row>
    <row r="98" spans="1:11" ht="15">
      <c r="A98" s="16" t="s">
        <v>244</v>
      </c>
      <c r="B98" s="17"/>
      <c r="C98" s="17"/>
      <c r="D98" s="17"/>
      <c r="E98" s="34">
        <f>(E99+E100+E101)/3</f>
        <v>11.816666666666668</v>
      </c>
      <c r="F98" s="63">
        <f>(F99+F100+F101)/2</f>
        <v>17.65</v>
      </c>
      <c r="G98" s="34">
        <f>(G99+G100+G101)/3</f>
        <v>6.900000000000001</v>
      </c>
      <c r="H98" s="17">
        <f>(H99+H100+H101)/3</f>
        <v>1.3</v>
      </c>
      <c r="I98" s="17">
        <f>(I99+I100+I101)/3</f>
        <v>15.5</v>
      </c>
      <c r="J98" s="18"/>
      <c r="K98" s="7"/>
    </row>
    <row r="99" spans="1:11" ht="15">
      <c r="A99" s="1" t="s">
        <v>56</v>
      </c>
      <c r="B99" s="8" t="s">
        <v>158</v>
      </c>
      <c r="C99" s="8" t="s">
        <v>158</v>
      </c>
      <c r="D99" s="8" t="s">
        <v>158</v>
      </c>
      <c r="E99" s="35">
        <f>(13.3+12.7)/2</f>
        <v>13</v>
      </c>
      <c r="F99" s="64">
        <v>8.9</v>
      </c>
      <c r="G99" s="35">
        <v>6.5</v>
      </c>
      <c r="H99" s="8">
        <v>2</v>
      </c>
      <c r="I99" s="8">
        <v>14.3</v>
      </c>
      <c r="J99" s="14" t="s">
        <v>158</v>
      </c>
      <c r="K99" s="7" t="s">
        <v>77</v>
      </c>
    </row>
    <row r="100" spans="1:11" ht="15">
      <c r="A100" s="1" t="s">
        <v>56</v>
      </c>
      <c r="B100" s="8" t="s">
        <v>158</v>
      </c>
      <c r="C100" s="8" t="s">
        <v>158</v>
      </c>
      <c r="D100" s="8" t="s">
        <v>158</v>
      </c>
      <c r="E100" s="35">
        <f>(11.6+12.9)/2</f>
        <v>12.25</v>
      </c>
      <c r="F100" s="64">
        <v>14.6</v>
      </c>
      <c r="G100" s="35">
        <v>7.8</v>
      </c>
      <c r="H100" s="8">
        <v>1.3</v>
      </c>
      <c r="I100" s="8">
        <v>16.8</v>
      </c>
      <c r="J100" s="14" t="s">
        <v>158</v>
      </c>
      <c r="K100" s="7" t="s">
        <v>77</v>
      </c>
    </row>
    <row r="101" spans="1:11" ht="15">
      <c r="A101" s="1" t="s">
        <v>56</v>
      </c>
      <c r="B101" s="8" t="s">
        <v>158</v>
      </c>
      <c r="C101" s="8" t="s">
        <v>158</v>
      </c>
      <c r="D101" s="8" t="s">
        <v>158</v>
      </c>
      <c r="E101" s="35">
        <f>(10.1+10.3)/2</f>
        <v>10.2</v>
      </c>
      <c r="F101" s="64">
        <v>11.8</v>
      </c>
      <c r="G101" s="35">
        <v>6.4</v>
      </c>
      <c r="H101" s="8">
        <v>0.6</v>
      </c>
      <c r="I101" s="8">
        <v>15.4</v>
      </c>
      <c r="J101" s="14" t="s">
        <v>158</v>
      </c>
      <c r="K101" s="7" t="s">
        <v>77</v>
      </c>
    </row>
    <row r="102" spans="2:11" ht="15">
      <c r="B102" s="8"/>
      <c r="C102" s="8"/>
      <c r="D102" s="8"/>
      <c r="E102" s="47"/>
      <c r="F102" s="64"/>
      <c r="G102" s="35"/>
      <c r="H102" s="8"/>
      <c r="I102" s="8"/>
      <c r="J102" s="11"/>
      <c r="K102" s="12"/>
    </row>
    <row r="103" spans="1:11" ht="15">
      <c r="A103" s="19" t="s">
        <v>94</v>
      </c>
      <c r="B103" s="17"/>
      <c r="C103" s="17"/>
      <c r="D103" s="17"/>
      <c r="E103" s="34">
        <f aca="true" t="shared" si="6" ref="E103:J103">(E104+E105)/2</f>
        <v>2.25</v>
      </c>
      <c r="F103" s="63">
        <f t="shared" si="6"/>
        <v>9.6</v>
      </c>
      <c r="G103" s="34">
        <f t="shared" si="6"/>
        <v>9.6</v>
      </c>
      <c r="H103" s="17">
        <f t="shared" si="6"/>
        <v>7.9</v>
      </c>
      <c r="I103" s="17"/>
      <c r="J103" s="18">
        <f t="shared" si="6"/>
        <v>0.45</v>
      </c>
      <c r="K103" s="7"/>
    </row>
    <row r="104" spans="1:12" ht="15">
      <c r="A104" s="1" t="s">
        <v>133</v>
      </c>
      <c r="B104" s="8" t="s">
        <v>158</v>
      </c>
      <c r="C104" s="8" t="s">
        <v>158</v>
      </c>
      <c r="D104" s="8" t="s">
        <v>158</v>
      </c>
      <c r="E104" s="35">
        <v>0.5</v>
      </c>
      <c r="F104" s="64">
        <v>2.2</v>
      </c>
      <c r="G104" s="35">
        <v>2.2</v>
      </c>
      <c r="H104" s="8">
        <v>1.8</v>
      </c>
      <c r="I104" s="8" t="s">
        <v>158</v>
      </c>
      <c r="J104" s="14">
        <v>0.5</v>
      </c>
      <c r="K104" s="45" t="s">
        <v>131</v>
      </c>
      <c r="L104" s="5" t="s">
        <v>13</v>
      </c>
    </row>
    <row r="105" spans="1:12" ht="15">
      <c r="A105" s="1" t="s">
        <v>134</v>
      </c>
      <c r="B105" s="8" t="s">
        <v>158</v>
      </c>
      <c r="C105" s="8" t="s">
        <v>158</v>
      </c>
      <c r="D105" s="8" t="s">
        <v>158</v>
      </c>
      <c r="E105" s="35">
        <v>4</v>
      </c>
      <c r="F105" s="64">
        <v>17</v>
      </c>
      <c r="G105" s="35">
        <v>17</v>
      </c>
      <c r="H105" s="8">
        <v>14</v>
      </c>
      <c r="I105" s="8" t="s">
        <v>158</v>
      </c>
      <c r="J105" s="14">
        <v>0.4</v>
      </c>
      <c r="K105" s="7" t="s">
        <v>155</v>
      </c>
      <c r="L105" s="5" t="s">
        <v>13</v>
      </c>
    </row>
    <row r="106" spans="1:12" ht="15">
      <c r="A106" s="1"/>
      <c r="B106" s="8"/>
      <c r="C106" s="8"/>
      <c r="D106" s="8"/>
      <c r="E106" s="35"/>
      <c r="F106" s="64"/>
      <c r="G106" s="35"/>
      <c r="H106" s="8"/>
      <c r="I106" s="8"/>
      <c r="J106" s="11"/>
      <c r="K106" s="12"/>
      <c r="L106" s="5"/>
    </row>
    <row r="107" spans="1:11" ht="15">
      <c r="A107" s="55" t="s">
        <v>245</v>
      </c>
      <c r="B107" s="56"/>
      <c r="C107" s="56"/>
      <c r="D107" s="56"/>
      <c r="E107" s="39">
        <f>E109</f>
        <v>3.03</v>
      </c>
      <c r="F107" s="98"/>
      <c r="G107" s="39">
        <v>36.59</v>
      </c>
      <c r="H107" s="56">
        <f>H108</f>
        <v>24.11</v>
      </c>
      <c r="I107" s="56">
        <f>I108</f>
        <v>30.1</v>
      </c>
      <c r="J107" s="57"/>
      <c r="K107" s="44"/>
    </row>
    <row r="108" spans="1:12" ht="15">
      <c r="A108" s="51" t="s">
        <v>43</v>
      </c>
      <c r="B108" s="58" t="s">
        <v>158</v>
      </c>
      <c r="C108" s="58" t="s">
        <v>158</v>
      </c>
      <c r="D108" s="58" t="s">
        <v>158</v>
      </c>
      <c r="E108" s="38" t="s">
        <v>158</v>
      </c>
      <c r="F108" s="67" t="s">
        <v>158</v>
      </c>
      <c r="G108" s="38">
        <v>36.59</v>
      </c>
      <c r="H108" s="58">
        <v>24.11</v>
      </c>
      <c r="I108" s="58">
        <f>15.55+14.55</f>
        <v>30.1</v>
      </c>
      <c r="J108" s="59">
        <v>5.73</v>
      </c>
      <c r="K108" s="45" t="s">
        <v>121</v>
      </c>
      <c r="L108" s="5"/>
    </row>
    <row r="109" spans="1:12" ht="15">
      <c r="A109" s="51" t="s">
        <v>43</v>
      </c>
      <c r="B109" s="58" t="s">
        <v>158</v>
      </c>
      <c r="C109" s="58" t="s">
        <v>158</v>
      </c>
      <c r="D109" s="58" t="s">
        <v>158</v>
      </c>
      <c r="E109" s="38">
        <v>3.03</v>
      </c>
      <c r="F109" s="67" t="s">
        <v>158</v>
      </c>
      <c r="G109" s="38" t="s">
        <v>158</v>
      </c>
      <c r="H109" s="58" t="s">
        <v>158</v>
      </c>
      <c r="I109" s="58" t="s">
        <v>158</v>
      </c>
      <c r="J109" s="59" t="s">
        <v>158</v>
      </c>
      <c r="K109" s="48" t="s">
        <v>31</v>
      </c>
      <c r="L109" s="5"/>
    </row>
    <row r="110" spans="1:12" ht="15">
      <c r="A110" s="24"/>
      <c r="B110" s="9"/>
      <c r="C110" s="9"/>
      <c r="D110" s="9"/>
      <c r="E110" s="37"/>
      <c r="F110" s="68"/>
      <c r="G110" s="37"/>
      <c r="H110" s="9"/>
      <c r="I110" s="9"/>
      <c r="J110" s="25"/>
      <c r="K110" s="12"/>
      <c r="L110" s="5"/>
    </row>
    <row r="111" spans="1:11" ht="15">
      <c r="A111" s="19" t="s">
        <v>95</v>
      </c>
      <c r="B111" s="17"/>
      <c r="C111" s="17"/>
      <c r="D111" s="17"/>
      <c r="E111" s="34">
        <f>E114</f>
        <v>3.6899999999999995</v>
      </c>
      <c r="F111" s="63">
        <f>F113</f>
        <v>3.1</v>
      </c>
      <c r="G111" s="34">
        <f>G112</f>
        <v>34.25</v>
      </c>
      <c r="H111" s="17">
        <f>H112</f>
        <v>25.700000000000003</v>
      </c>
      <c r="I111" s="17">
        <f>I112</f>
        <v>10</v>
      </c>
      <c r="J111" s="18">
        <f>J112</f>
        <v>11.7</v>
      </c>
      <c r="K111" s="7"/>
    </row>
    <row r="112" spans="1:11" ht="15">
      <c r="A112" s="1" t="s">
        <v>156</v>
      </c>
      <c r="B112" s="8" t="s">
        <v>158</v>
      </c>
      <c r="C112" s="8" t="s">
        <v>158</v>
      </c>
      <c r="D112" s="8" t="s">
        <v>158</v>
      </c>
      <c r="E112" s="35" t="s">
        <v>158</v>
      </c>
      <c r="F112" s="64" t="s">
        <v>158</v>
      </c>
      <c r="G112" s="35">
        <f>(30.3+38.2)/2</f>
        <v>34.25</v>
      </c>
      <c r="H112" s="8">
        <f>(19.8+31.6)/2</f>
        <v>25.700000000000003</v>
      </c>
      <c r="I112" s="8">
        <f>(7.2+12.8)/2</f>
        <v>10</v>
      </c>
      <c r="J112" s="14">
        <f>(7.8+15.6)/2</f>
        <v>11.7</v>
      </c>
      <c r="K112" s="7" t="s">
        <v>157</v>
      </c>
    </row>
    <row r="113" spans="1:11" ht="15">
      <c r="A113" s="1" t="s">
        <v>156</v>
      </c>
      <c r="B113" s="8" t="s">
        <v>158</v>
      </c>
      <c r="C113" s="8" t="s">
        <v>158</v>
      </c>
      <c r="D113" s="8" t="s">
        <v>158</v>
      </c>
      <c r="E113" s="35" t="s">
        <v>158</v>
      </c>
      <c r="F113" s="64">
        <v>3.1</v>
      </c>
      <c r="G113" s="35" t="s">
        <v>158</v>
      </c>
      <c r="H113" s="8" t="s">
        <v>158</v>
      </c>
      <c r="I113" s="8" t="s">
        <v>158</v>
      </c>
      <c r="J113" s="14" t="s">
        <v>158</v>
      </c>
      <c r="K113" s="7" t="s">
        <v>142</v>
      </c>
    </row>
    <row r="114" spans="1:11" ht="15">
      <c r="A114" s="1" t="s">
        <v>156</v>
      </c>
      <c r="B114" s="8" t="s">
        <v>158</v>
      </c>
      <c r="C114" s="8" t="s">
        <v>158</v>
      </c>
      <c r="D114" s="8" t="s">
        <v>158</v>
      </c>
      <c r="E114" s="35">
        <f>(36.9/1000)*100</f>
        <v>3.6899999999999995</v>
      </c>
      <c r="F114" s="64" t="s">
        <v>158</v>
      </c>
      <c r="G114" s="35" t="s">
        <v>158</v>
      </c>
      <c r="H114" s="8" t="s">
        <v>158</v>
      </c>
      <c r="I114" s="8" t="s">
        <v>158</v>
      </c>
      <c r="J114" s="14" t="s">
        <v>158</v>
      </c>
      <c r="K114" s="7" t="s">
        <v>141</v>
      </c>
    </row>
    <row r="115" spans="1:11" ht="15">
      <c r="A115" s="1"/>
      <c r="B115" s="8"/>
      <c r="C115" s="8"/>
      <c r="D115" s="8"/>
      <c r="E115" s="35"/>
      <c r="F115" s="64"/>
      <c r="G115" s="35"/>
      <c r="H115" s="8"/>
      <c r="I115" s="8"/>
      <c r="J115" s="11"/>
      <c r="K115" s="12"/>
    </row>
    <row r="116" spans="1:11" ht="15">
      <c r="A116" s="16" t="s">
        <v>33</v>
      </c>
      <c r="B116" s="17"/>
      <c r="C116" s="17"/>
      <c r="D116" s="17"/>
      <c r="E116" s="34">
        <f>E118</f>
        <v>3.3</v>
      </c>
      <c r="F116" s="69"/>
      <c r="G116" s="34">
        <v>30.9</v>
      </c>
      <c r="H116" s="17">
        <f>H117</f>
        <v>21.5</v>
      </c>
      <c r="I116" s="17">
        <f>I117</f>
        <v>25.3</v>
      </c>
      <c r="J116" s="18"/>
      <c r="K116" s="7"/>
    </row>
    <row r="117" spans="1:11" ht="15">
      <c r="A117" s="1" t="s">
        <v>122</v>
      </c>
      <c r="B117" s="8" t="s">
        <v>158</v>
      </c>
      <c r="C117" s="8" t="s">
        <v>158</v>
      </c>
      <c r="D117" s="8" t="s">
        <v>158</v>
      </c>
      <c r="E117" s="35" t="s">
        <v>158</v>
      </c>
      <c r="F117" s="64" t="s">
        <v>158</v>
      </c>
      <c r="G117" s="35">
        <v>30.9</v>
      </c>
      <c r="H117" s="8">
        <v>21.5</v>
      </c>
      <c r="I117" s="8">
        <f>22.1+3.2</f>
        <v>25.3</v>
      </c>
      <c r="J117" s="14" t="s">
        <v>158</v>
      </c>
      <c r="K117" s="7" t="s">
        <v>123</v>
      </c>
    </row>
    <row r="118" spans="1:11" ht="15">
      <c r="A118" s="1" t="s">
        <v>122</v>
      </c>
      <c r="B118" s="8" t="s">
        <v>158</v>
      </c>
      <c r="C118" s="8" t="s">
        <v>158</v>
      </c>
      <c r="D118" s="8" t="s">
        <v>158</v>
      </c>
      <c r="E118" s="35">
        <v>3.3</v>
      </c>
      <c r="F118" s="64" t="s">
        <v>158</v>
      </c>
      <c r="G118" s="35" t="s">
        <v>158</v>
      </c>
      <c r="H118" s="8" t="s">
        <v>158</v>
      </c>
      <c r="I118" s="8" t="s">
        <v>158</v>
      </c>
      <c r="J118" s="14" t="s">
        <v>158</v>
      </c>
      <c r="K118" s="7" t="s">
        <v>106</v>
      </c>
    </row>
    <row r="119" spans="1:11" ht="15">
      <c r="A119" s="1"/>
      <c r="B119" s="8"/>
      <c r="C119" s="8"/>
      <c r="D119" s="8"/>
      <c r="E119" s="35"/>
      <c r="F119" s="64"/>
      <c r="G119" s="35"/>
      <c r="H119" s="8"/>
      <c r="I119" s="8"/>
      <c r="J119" s="11"/>
      <c r="K119" s="12"/>
    </row>
    <row r="120" spans="1:12" ht="15">
      <c r="A120" s="16" t="s">
        <v>51</v>
      </c>
      <c r="B120" s="17">
        <f>(B121+B122+B123+B124+B125+B126+B127)/7</f>
        <v>42.57142857142857</v>
      </c>
      <c r="C120" s="17">
        <f>(C121+C122+C123+C124+C125+C126+C127)/7</f>
        <v>13.328571428571431</v>
      </c>
      <c r="D120" s="17">
        <f>(D121+D122+D123+D124+D125+D126+D127)/7</f>
        <v>29.24285714285714</v>
      </c>
      <c r="E120" s="34">
        <f>(E128+E129+E130)/3</f>
        <v>14.888888888888888</v>
      </c>
      <c r="F120" s="69"/>
      <c r="G120" s="34"/>
      <c r="H120" s="17"/>
      <c r="I120" s="17"/>
      <c r="J120" s="18"/>
      <c r="K120" s="7"/>
      <c r="L120" s="5"/>
    </row>
    <row r="121" spans="1:12" ht="15">
      <c r="A121" s="1" t="s">
        <v>57</v>
      </c>
      <c r="B121" s="8">
        <v>34.7</v>
      </c>
      <c r="C121" s="8">
        <v>16.8</v>
      </c>
      <c r="D121" s="8">
        <v>17.9</v>
      </c>
      <c r="E121" s="35" t="s">
        <v>158</v>
      </c>
      <c r="F121" s="64" t="s">
        <v>158</v>
      </c>
      <c r="G121" s="35" t="s">
        <v>158</v>
      </c>
      <c r="H121" s="8" t="s">
        <v>158</v>
      </c>
      <c r="I121" s="8" t="s">
        <v>158</v>
      </c>
      <c r="J121" s="14" t="s">
        <v>158</v>
      </c>
      <c r="K121" s="7" t="s">
        <v>168</v>
      </c>
      <c r="L121" s="5"/>
    </row>
    <row r="122" spans="1:12" ht="15">
      <c r="A122" s="1" t="s">
        <v>58</v>
      </c>
      <c r="B122" s="8">
        <v>49.2</v>
      </c>
      <c r="C122" s="8">
        <v>16.3</v>
      </c>
      <c r="D122" s="8">
        <v>32.9</v>
      </c>
      <c r="E122" s="35" t="s">
        <v>158</v>
      </c>
      <c r="F122" s="64" t="s">
        <v>158</v>
      </c>
      <c r="G122" s="35" t="s">
        <v>158</v>
      </c>
      <c r="H122" s="8" t="s">
        <v>158</v>
      </c>
      <c r="I122" s="8" t="s">
        <v>158</v>
      </c>
      <c r="J122" s="14" t="s">
        <v>158</v>
      </c>
      <c r="K122" s="7" t="s">
        <v>168</v>
      </c>
      <c r="L122" s="5"/>
    </row>
    <row r="123" spans="1:12" ht="15">
      <c r="A123" s="1" t="s">
        <v>59</v>
      </c>
      <c r="B123" s="8">
        <v>35.3</v>
      </c>
      <c r="C123" s="8">
        <v>5.3</v>
      </c>
      <c r="D123" s="8">
        <v>30</v>
      </c>
      <c r="E123" s="35" t="s">
        <v>158</v>
      </c>
      <c r="F123" s="64" t="s">
        <v>158</v>
      </c>
      <c r="G123" s="35" t="s">
        <v>158</v>
      </c>
      <c r="H123" s="8" t="s">
        <v>158</v>
      </c>
      <c r="I123" s="8" t="s">
        <v>158</v>
      </c>
      <c r="J123" s="14" t="s">
        <v>158</v>
      </c>
      <c r="K123" s="7" t="s">
        <v>168</v>
      </c>
      <c r="L123" s="5"/>
    </row>
    <row r="124" spans="1:12" ht="15">
      <c r="A124" s="1" t="s">
        <v>60</v>
      </c>
      <c r="B124" s="8">
        <v>38.1</v>
      </c>
      <c r="C124" s="8">
        <v>16.8</v>
      </c>
      <c r="D124" s="8">
        <v>21.3</v>
      </c>
      <c r="E124" s="35" t="s">
        <v>158</v>
      </c>
      <c r="F124" s="64" t="s">
        <v>158</v>
      </c>
      <c r="G124" s="35" t="s">
        <v>158</v>
      </c>
      <c r="H124" s="8" t="s">
        <v>158</v>
      </c>
      <c r="I124" s="8" t="s">
        <v>158</v>
      </c>
      <c r="J124" s="14" t="s">
        <v>158</v>
      </c>
      <c r="K124" s="7" t="s">
        <v>168</v>
      </c>
      <c r="L124" s="5"/>
    </row>
    <row r="125" spans="1:11" ht="15">
      <c r="A125" s="1" t="s">
        <v>61</v>
      </c>
      <c r="B125" s="8">
        <v>33.4</v>
      </c>
      <c r="C125" s="8">
        <v>16.2</v>
      </c>
      <c r="D125" s="8">
        <v>17.2</v>
      </c>
      <c r="E125" s="35" t="s">
        <v>158</v>
      </c>
      <c r="F125" s="64" t="s">
        <v>158</v>
      </c>
      <c r="G125" s="35" t="s">
        <v>158</v>
      </c>
      <c r="H125" s="8" t="s">
        <v>158</v>
      </c>
      <c r="I125" s="8" t="s">
        <v>158</v>
      </c>
      <c r="J125" s="14" t="s">
        <v>158</v>
      </c>
      <c r="K125" s="7" t="s">
        <v>168</v>
      </c>
    </row>
    <row r="126" spans="1:11" ht="15">
      <c r="A126" s="1" t="s">
        <v>62</v>
      </c>
      <c r="B126" s="8">
        <v>32.7</v>
      </c>
      <c r="C126" s="8">
        <v>7</v>
      </c>
      <c r="D126" s="8">
        <v>25.7</v>
      </c>
      <c r="E126" s="35" t="s">
        <v>158</v>
      </c>
      <c r="F126" s="64" t="s">
        <v>158</v>
      </c>
      <c r="G126" s="35" t="s">
        <v>158</v>
      </c>
      <c r="H126" s="8" t="s">
        <v>158</v>
      </c>
      <c r="I126" s="8" t="s">
        <v>158</v>
      </c>
      <c r="J126" s="14" t="s">
        <v>158</v>
      </c>
      <c r="K126" s="7" t="s">
        <v>168</v>
      </c>
    </row>
    <row r="127" spans="1:11" ht="15">
      <c r="A127" s="1" t="s">
        <v>63</v>
      </c>
      <c r="B127" s="8">
        <v>74.6</v>
      </c>
      <c r="C127" s="8">
        <v>14.9</v>
      </c>
      <c r="D127" s="8">
        <v>59.7</v>
      </c>
      <c r="E127" s="35" t="s">
        <v>158</v>
      </c>
      <c r="F127" s="64" t="s">
        <v>158</v>
      </c>
      <c r="G127" s="35" t="s">
        <v>158</v>
      </c>
      <c r="H127" s="8" t="s">
        <v>158</v>
      </c>
      <c r="I127" s="8" t="s">
        <v>158</v>
      </c>
      <c r="J127" s="14" t="s">
        <v>158</v>
      </c>
      <c r="K127" s="7" t="s">
        <v>168</v>
      </c>
    </row>
    <row r="128" spans="1:11" ht="15">
      <c r="A128" s="1" t="s">
        <v>144</v>
      </c>
      <c r="B128" s="8" t="s">
        <v>158</v>
      </c>
      <c r="C128" s="8" t="s">
        <v>158</v>
      </c>
      <c r="D128" s="8" t="s">
        <v>158</v>
      </c>
      <c r="E128" s="35">
        <f>(27.2/150)*100</f>
        <v>18.133333333333333</v>
      </c>
      <c r="F128" s="64" t="s">
        <v>158</v>
      </c>
      <c r="G128" s="35" t="s">
        <v>158</v>
      </c>
      <c r="H128" s="8" t="s">
        <v>158</v>
      </c>
      <c r="I128" s="8" t="s">
        <v>158</v>
      </c>
      <c r="J128" s="14" t="s">
        <v>158</v>
      </c>
      <c r="K128" s="7" t="s">
        <v>143</v>
      </c>
    </row>
    <row r="129" spans="1:11" ht="15">
      <c r="A129" s="1" t="s">
        <v>145</v>
      </c>
      <c r="B129" s="8" t="s">
        <v>158</v>
      </c>
      <c r="C129" s="8" t="s">
        <v>158</v>
      </c>
      <c r="D129" s="8" t="s">
        <v>158</v>
      </c>
      <c r="E129" s="35">
        <f>(29.1/150)*100</f>
        <v>19.400000000000002</v>
      </c>
      <c r="F129" s="64" t="s">
        <v>158</v>
      </c>
      <c r="G129" s="35" t="s">
        <v>158</v>
      </c>
      <c r="H129" s="8" t="s">
        <v>158</v>
      </c>
      <c r="I129" s="8" t="s">
        <v>158</v>
      </c>
      <c r="J129" s="14" t="s">
        <v>158</v>
      </c>
      <c r="K129" s="7" t="s">
        <v>143</v>
      </c>
    </row>
    <row r="130" spans="1:11" ht="15">
      <c r="A130" s="1" t="s">
        <v>146</v>
      </c>
      <c r="B130" s="8" t="s">
        <v>158</v>
      </c>
      <c r="C130" s="8" t="s">
        <v>158</v>
      </c>
      <c r="D130" s="8" t="s">
        <v>158</v>
      </c>
      <c r="E130" s="35">
        <f>(10.7/150)*100</f>
        <v>7.133333333333333</v>
      </c>
      <c r="F130" s="64" t="s">
        <v>158</v>
      </c>
      <c r="G130" s="35" t="s">
        <v>158</v>
      </c>
      <c r="H130" s="8" t="s">
        <v>158</v>
      </c>
      <c r="I130" s="8" t="s">
        <v>158</v>
      </c>
      <c r="J130" s="14" t="s">
        <v>158</v>
      </c>
      <c r="K130" s="7" t="s">
        <v>143</v>
      </c>
    </row>
    <row r="131" spans="1:11" ht="15">
      <c r="A131" s="1"/>
      <c r="B131" s="8"/>
      <c r="C131" s="8"/>
      <c r="D131" s="8"/>
      <c r="E131" s="35"/>
      <c r="F131" s="64"/>
      <c r="G131" s="35"/>
      <c r="H131" s="8"/>
      <c r="I131" s="8"/>
      <c r="J131" s="11"/>
      <c r="K131" s="12"/>
    </row>
    <row r="132" spans="1:11" ht="15">
      <c r="A132" s="19" t="s">
        <v>49</v>
      </c>
      <c r="B132" s="17"/>
      <c r="C132" s="17"/>
      <c r="D132" s="17"/>
      <c r="E132" s="39">
        <f>(E135+E136)/2</f>
        <v>12.2</v>
      </c>
      <c r="F132" s="69"/>
      <c r="G132" s="34">
        <f>(G133+G134)/2</f>
        <v>64.94999999999999</v>
      </c>
      <c r="H132" s="17"/>
      <c r="I132" s="17">
        <f>(I133+I134)/2</f>
        <v>7.75</v>
      </c>
      <c r="J132" s="18">
        <f>(J133+J134)/2</f>
        <v>2.05</v>
      </c>
      <c r="K132" s="7"/>
    </row>
    <row r="133" spans="1:11" ht="15">
      <c r="A133" s="1" t="s">
        <v>197</v>
      </c>
      <c r="B133" s="8" t="s">
        <v>158</v>
      </c>
      <c r="C133" s="8" t="s">
        <v>158</v>
      </c>
      <c r="D133" s="8" t="s">
        <v>158</v>
      </c>
      <c r="E133" s="35" t="s">
        <v>158</v>
      </c>
      <c r="F133" s="64" t="s">
        <v>158</v>
      </c>
      <c r="G133" s="35">
        <v>64.8</v>
      </c>
      <c r="H133" s="8" t="s">
        <v>158</v>
      </c>
      <c r="I133" s="8">
        <v>9</v>
      </c>
      <c r="J133" s="14">
        <v>2.9</v>
      </c>
      <c r="K133" s="45" t="s">
        <v>199</v>
      </c>
    </row>
    <row r="134" spans="1:11" ht="15">
      <c r="A134" s="1" t="s">
        <v>198</v>
      </c>
      <c r="B134" s="8" t="s">
        <v>158</v>
      </c>
      <c r="C134" s="8" t="s">
        <v>158</v>
      </c>
      <c r="D134" s="8" t="s">
        <v>158</v>
      </c>
      <c r="E134" s="35" t="s">
        <v>158</v>
      </c>
      <c r="F134" s="64" t="s">
        <v>158</v>
      </c>
      <c r="G134" s="35">
        <v>65.1</v>
      </c>
      <c r="H134" s="8" t="s">
        <v>158</v>
      </c>
      <c r="I134" s="8">
        <v>6.5</v>
      </c>
      <c r="J134" s="14">
        <v>1.2</v>
      </c>
      <c r="K134" s="7" t="s">
        <v>199</v>
      </c>
    </row>
    <row r="135" spans="1:11" ht="15">
      <c r="A135" s="1" t="s">
        <v>8</v>
      </c>
      <c r="B135" s="8" t="s">
        <v>158</v>
      </c>
      <c r="C135" s="8" t="s">
        <v>158</v>
      </c>
      <c r="D135" s="8" t="s">
        <v>158</v>
      </c>
      <c r="E135" s="35">
        <v>14</v>
      </c>
      <c r="F135" s="64" t="s">
        <v>158</v>
      </c>
      <c r="G135" s="35" t="s">
        <v>158</v>
      </c>
      <c r="H135" s="8" t="s">
        <v>158</v>
      </c>
      <c r="I135" s="8" t="s">
        <v>158</v>
      </c>
      <c r="J135" s="14" t="s">
        <v>158</v>
      </c>
      <c r="K135" s="7" t="s">
        <v>9</v>
      </c>
    </row>
    <row r="136" spans="1:12" ht="15">
      <c r="A136" s="1" t="s">
        <v>10</v>
      </c>
      <c r="B136" s="8" t="s">
        <v>158</v>
      </c>
      <c r="C136" s="8" t="s">
        <v>158</v>
      </c>
      <c r="D136" s="8" t="s">
        <v>158</v>
      </c>
      <c r="E136" s="35">
        <v>10.4</v>
      </c>
      <c r="F136" s="64" t="s">
        <v>158</v>
      </c>
      <c r="G136" s="35" t="s">
        <v>158</v>
      </c>
      <c r="H136" s="8" t="s">
        <v>158</v>
      </c>
      <c r="I136" s="8" t="s">
        <v>158</v>
      </c>
      <c r="J136" s="14" t="s">
        <v>158</v>
      </c>
      <c r="K136" s="41" t="s">
        <v>32</v>
      </c>
      <c r="L136" s="5" t="s">
        <v>11</v>
      </c>
    </row>
    <row r="137" spans="1:11" ht="15">
      <c r="A137" s="1"/>
      <c r="B137" s="8"/>
      <c r="C137" s="8"/>
      <c r="D137" s="8"/>
      <c r="E137" s="35"/>
      <c r="F137" s="64"/>
      <c r="G137" s="35"/>
      <c r="H137" s="8"/>
      <c r="I137" s="8"/>
      <c r="J137" s="11"/>
      <c r="K137" s="12"/>
    </row>
    <row r="138" spans="1:11" ht="15">
      <c r="A138" s="19" t="s">
        <v>53</v>
      </c>
      <c r="B138" s="17"/>
      <c r="C138" s="17"/>
      <c r="D138" s="17"/>
      <c r="E138" s="39">
        <f>(E140+E141+E142+E143+E144+E145)/6</f>
        <v>16.236666666666668</v>
      </c>
      <c r="F138" s="69"/>
      <c r="G138" s="39">
        <v>44</v>
      </c>
      <c r="H138" s="17"/>
      <c r="I138" s="17"/>
      <c r="J138" s="18"/>
      <c r="K138" s="7"/>
    </row>
    <row r="139" spans="1:11" ht="15">
      <c r="A139" s="1" t="s">
        <v>43</v>
      </c>
      <c r="B139" s="8" t="s">
        <v>158</v>
      </c>
      <c r="C139" s="8" t="s">
        <v>158</v>
      </c>
      <c r="D139" s="8" t="s">
        <v>158</v>
      </c>
      <c r="E139" s="35" t="s">
        <v>158</v>
      </c>
      <c r="F139" s="64" t="s">
        <v>158</v>
      </c>
      <c r="G139" s="35" t="s">
        <v>183</v>
      </c>
      <c r="H139" s="8" t="s">
        <v>158</v>
      </c>
      <c r="I139" s="8" t="s">
        <v>158</v>
      </c>
      <c r="J139" s="14" t="s">
        <v>158</v>
      </c>
      <c r="K139" s="7" t="s">
        <v>196</v>
      </c>
    </row>
    <row r="140" spans="1:11" ht="15">
      <c r="A140" s="1" t="s">
        <v>20</v>
      </c>
      <c r="B140" s="8" t="s">
        <v>158</v>
      </c>
      <c r="C140" s="8" t="s">
        <v>158</v>
      </c>
      <c r="D140" s="8" t="s">
        <v>158</v>
      </c>
      <c r="E140" s="35">
        <v>4.91</v>
      </c>
      <c r="F140" s="64" t="s">
        <v>158</v>
      </c>
      <c r="G140" s="35" t="s">
        <v>158</v>
      </c>
      <c r="H140" s="8" t="s">
        <v>158</v>
      </c>
      <c r="I140" s="8" t="s">
        <v>158</v>
      </c>
      <c r="J140" s="14" t="s">
        <v>158</v>
      </c>
      <c r="K140" s="7" t="s">
        <v>70</v>
      </c>
    </row>
    <row r="141" spans="1:11" ht="15">
      <c r="A141" s="1" t="s">
        <v>21</v>
      </c>
      <c r="B141" s="8" t="s">
        <v>158</v>
      </c>
      <c r="C141" s="8" t="s">
        <v>158</v>
      </c>
      <c r="D141" s="8" t="s">
        <v>158</v>
      </c>
      <c r="E141" s="35">
        <v>4.67</v>
      </c>
      <c r="F141" s="64" t="s">
        <v>158</v>
      </c>
      <c r="G141" s="35" t="s">
        <v>158</v>
      </c>
      <c r="H141" s="8" t="s">
        <v>158</v>
      </c>
      <c r="I141" s="8" t="s">
        <v>158</v>
      </c>
      <c r="J141" s="14" t="s">
        <v>158</v>
      </c>
      <c r="K141" s="7" t="s">
        <v>19</v>
      </c>
    </row>
    <row r="142" spans="1:11" ht="15">
      <c r="A142" s="1" t="s">
        <v>22</v>
      </c>
      <c r="B142" s="8" t="s">
        <v>158</v>
      </c>
      <c r="C142" s="8" t="s">
        <v>158</v>
      </c>
      <c r="D142" s="8" t="s">
        <v>158</v>
      </c>
      <c r="E142" s="35">
        <v>5.04</v>
      </c>
      <c r="F142" s="64" t="s">
        <v>158</v>
      </c>
      <c r="G142" s="35" t="s">
        <v>158</v>
      </c>
      <c r="H142" s="8" t="s">
        <v>158</v>
      </c>
      <c r="I142" s="8" t="s">
        <v>158</v>
      </c>
      <c r="J142" s="14" t="s">
        <v>158</v>
      </c>
      <c r="K142" s="7" t="s">
        <v>70</v>
      </c>
    </row>
    <row r="143" spans="1:11" ht="15">
      <c r="A143" s="1" t="s">
        <v>23</v>
      </c>
      <c r="B143" s="8" t="s">
        <v>158</v>
      </c>
      <c r="C143" s="8" t="s">
        <v>158</v>
      </c>
      <c r="D143" s="8" t="s">
        <v>158</v>
      </c>
      <c r="E143" s="35">
        <v>12.65</v>
      </c>
      <c r="F143" s="64" t="s">
        <v>158</v>
      </c>
      <c r="G143" s="35" t="s">
        <v>158</v>
      </c>
      <c r="H143" s="8" t="s">
        <v>158</v>
      </c>
      <c r="I143" s="8" t="s">
        <v>158</v>
      </c>
      <c r="J143" s="14" t="s">
        <v>158</v>
      </c>
      <c r="K143" s="7" t="s">
        <v>70</v>
      </c>
    </row>
    <row r="144" spans="1:11" ht="15">
      <c r="A144" s="1" t="s">
        <v>24</v>
      </c>
      <c r="B144" s="8" t="s">
        <v>158</v>
      </c>
      <c r="C144" s="8" t="s">
        <v>158</v>
      </c>
      <c r="D144" s="8" t="s">
        <v>158</v>
      </c>
      <c r="E144" s="35">
        <v>27.88</v>
      </c>
      <c r="F144" s="64" t="s">
        <v>158</v>
      </c>
      <c r="G144" s="35" t="s">
        <v>158</v>
      </c>
      <c r="H144" s="8" t="s">
        <v>158</v>
      </c>
      <c r="I144" s="8" t="s">
        <v>158</v>
      </c>
      <c r="J144" s="14" t="s">
        <v>158</v>
      </c>
      <c r="K144" s="7" t="s">
        <v>70</v>
      </c>
    </row>
    <row r="145" spans="1:11" ht="15">
      <c r="A145" s="1" t="s">
        <v>25</v>
      </c>
      <c r="B145" s="8" t="s">
        <v>158</v>
      </c>
      <c r="C145" s="8" t="s">
        <v>158</v>
      </c>
      <c r="D145" s="8" t="s">
        <v>158</v>
      </c>
      <c r="E145" s="35">
        <v>42.27</v>
      </c>
      <c r="F145" s="64" t="s">
        <v>158</v>
      </c>
      <c r="G145" s="35" t="s">
        <v>158</v>
      </c>
      <c r="H145" s="8" t="s">
        <v>158</v>
      </c>
      <c r="I145" s="8" t="s">
        <v>158</v>
      </c>
      <c r="J145" s="14" t="s">
        <v>158</v>
      </c>
      <c r="K145" s="7" t="s">
        <v>70</v>
      </c>
    </row>
    <row r="146" spans="1:11" ht="15">
      <c r="A146" s="1"/>
      <c r="B146" s="8"/>
      <c r="C146" s="8"/>
      <c r="D146" s="8"/>
      <c r="E146" s="35"/>
      <c r="F146" s="64"/>
      <c r="G146" s="35"/>
      <c r="H146" s="8"/>
      <c r="I146" s="8"/>
      <c r="J146" s="11"/>
      <c r="K146" s="12"/>
    </row>
    <row r="147" spans="1:11" ht="15">
      <c r="A147" s="16" t="s">
        <v>237</v>
      </c>
      <c r="B147" s="17"/>
      <c r="C147" s="17"/>
      <c r="D147" s="17"/>
      <c r="E147" s="34">
        <f>E148</f>
        <v>7</v>
      </c>
      <c r="F147" s="63">
        <f>F148</f>
        <v>27</v>
      </c>
      <c r="G147" s="34">
        <f>G148</f>
        <v>22</v>
      </c>
      <c r="H147" s="17">
        <f>H148</f>
        <v>32</v>
      </c>
      <c r="I147" s="17">
        <f>I148</f>
        <v>2</v>
      </c>
      <c r="J147" s="18"/>
      <c r="K147" s="7"/>
    </row>
    <row r="148" spans="1:11" ht="15">
      <c r="A148" s="1" t="s">
        <v>129</v>
      </c>
      <c r="B148" s="8"/>
      <c r="C148" s="8"/>
      <c r="D148" s="8"/>
      <c r="E148" s="35">
        <v>7</v>
      </c>
      <c r="F148" s="64">
        <v>27</v>
      </c>
      <c r="G148" s="35">
        <v>22</v>
      </c>
      <c r="H148" s="8">
        <v>32</v>
      </c>
      <c r="I148" s="8">
        <v>2</v>
      </c>
      <c r="J148" s="14"/>
      <c r="K148" s="45" t="s">
        <v>107</v>
      </c>
    </row>
    <row r="149" spans="1:11" ht="15">
      <c r="A149" s="1"/>
      <c r="B149" s="8"/>
      <c r="C149" s="8"/>
      <c r="D149" s="8"/>
      <c r="E149" s="35"/>
      <c r="F149" s="64"/>
      <c r="G149" s="35"/>
      <c r="H149" s="8"/>
      <c r="I149" s="8"/>
      <c r="J149" s="11"/>
      <c r="K149" s="12"/>
    </row>
    <row r="150" spans="1:11" ht="15">
      <c r="A150" s="19" t="s">
        <v>171</v>
      </c>
      <c r="B150" s="17"/>
      <c r="C150" s="17"/>
      <c r="D150" s="17"/>
      <c r="E150" s="34">
        <v>2</v>
      </c>
      <c r="F150" s="69">
        <v>0.1</v>
      </c>
      <c r="G150" s="34">
        <f>G151</f>
        <v>41</v>
      </c>
      <c r="H150" s="17">
        <f>H151</f>
        <v>24</v>
      </c>
      <c r="I150" s="17">
        <f>I151</f>
        <v>18</v>
      </c>
      <c r="J150" s="18">
        <f>J151</f>
        <v>2</v>
      </c>
      <c r="K150" s="7"/>
    </row>
    <row r="151" spans="1:12" ht="15">
      <c r="A151" s="1" t="s">
        <v>154</v>
      </c>
      <c r="B151" s="8" t="s">
        <v>158</v>
      </c>
      <c r="C151" s="8" t="s">
        <v>158</v>
      </c>
      <c r="D151" s="8" t="s">
        <v>158</v>
      </c>
      <c r="E151" s="35" t="s">
        <v>158</v>
      </c>
      <c r="F151" s="64" t="s">
        <v>158</v>
      </c>
      <c r="G151" s="35">
        <v>41</v>
      </c>
      <c r="H151" s="8">
        <v>24</v>
      </c>
      <c r="I151" s="8">
        <v>18</v>
      </c>
      <c r="J151" s="14">
        <v>2</v>
      </c>
      <c r="K151" s="48" t="s">
        <v>239</v>
      </c>
      <c r="L151" s="5" t="s">
        <v>74</v>
      </c>
    </row>
    <row r="152" spans="1:12" ht="15">
      <c r="A152" s="1" t="s">
        <v>18</v>
      </c>
      <c r="B152" s="8" t="s">
        <v>158</v>
      </c>
      <c r="C152" s="8" t="s">
        <v>158</v>
      </c>
      <c r="D152" s="8" t="s">
        <v>158</v>
      </c>
      <c r="E152" s="35">
        <v>2</v>
      </c>
      <c r="F152" s="64" t="s">
        <v>158</v>
      </c>
      <c r="G152" s="35" t="s">
        <v>158</v>
      </c>
      <c r="H152" s="8" t="s">
        <v>158</v>
      </c>
      <c r="I152" s="8" t="s">
        <v>158</v>
      </c>
      <c r="J152" s="14" t="s">
        <v>158</v>
      </c>
      <c r="K152" s="48" t="s">
        <v>242</v>
      </c>
      <c r="L152" s="5"/>
    </row>
    <row r="153" spans="1:12" ht="15">
      <c r="A153" s="1" t="s">
        <v>166</v>
      </c>
      <c r="B153" s="8" t="s">
        <v>158</v>
      </c>
      <c r="C153" s="8" t="s">
        <v>158</v>
      </c>
      <c r="D153" s="8" t="s">
        <v>158</v>
      </c>
      <c r="E153" s="35" t="s">
        <v>158</v>
      </c>
      <c r="F153" s="64">
        <v>0.1</v>
      </c>
      <c r="G153" s="35" t="s">
        <v>158</v>
      </c>
      <c r="H153" s="8" t="s">
        <v>158</v>
      </c>
      <c r="I153" s="8" t="s">
        <v>158</v>
      </c>
      <c r="J153" s="14"/>
      <c r="K153" s="48" t="s">
        <v>167</v>
      </c>
      <c r="L153" s="5"/>
    </row>
    <row r="154" spans="1:12" ht="15">
      <c r="A154" s="1"/>
      <c r="B154" s="8"/>
      <c r="C154" s="8"/>
      <c r="D154" s="8"/>
      <c r="E154" s="35"/>
      <c r="F154" s="64"/>
      <c r="G154" s="35"/>
      <c r="H154" s="8"/>
      <c r="I154" s="8"/>
      <c r="J154" s="11"/>
      <c r="K154" s="12"/>
      <c r="L154" s="5"/>
    </row>
    <row r="155" spans="1:12" ht="15">
      <c r="A155" s="16" t="s">
        <v>236</v>
      </c>
      <c r="B155" s="17"/>
      <c r="C155" s="17"/>
      <c r="D155" s="17"/>
      <c r="E155" s="34">
        <f>(E156+E157+E158)/3</f>
        <v>13.123333333333333</v>
      </c>
      <c r="F155" s="63">
        <f>F159</f>
        <v>11.85</v>
      </c>
      <c r="G155" s="34">
        <f>(G156+G157+G158)/3</f>
        <v>18.93</v>
      </c>
      <c r="H155" s="17">
        <f>(H156+H157+H158)/3</f>
        <v>8.15</v>
      </c>
      <c r="I155" s="17">
        <f>(I156+I157+I158)/3</f>
        <v>8.92</v>
      </c>
      <c r="J155" s="18"/>
      <c r="K155" s="7"/>
      <c r="L155" s="5"/>
    </row>
    <row r="156" spans="1:12" ht="15">
      <c r="A156" s="1" t="s">
        <v>112</v>
      </c>
      <c r="B156" s="8" t="s">
        <v>158</v>
      </c>
      <c r="C156" s="8" t="s">
        <v>158</v>
      </c>
      <c r="D156" s="8" t="s">
        <v>158</v>
      </c>
      <c r="E156" s="37">
        <v>15.7</v>
      </c>
      <c r="F156" s="64" t="s">
        <v>158</v>
      </c>
      <c r="G156" s="37">
        <v>12.49</v>
      </c>
      <c r="H156" s="9">
        <v>6.88</v>
      </c>
      <c r="I156" s="9">
        <v>4.66</v>
      </c>
      <c r="J156" s="14" t="s">
        <v>158</v>
      </c>
      <c r="K156" s="7" t="s">
        <v>114</v>
      </c>
      <c r="L156" s="5"/>
    </row>
    <row r="157" spans="1:12" ht="15">
      <c r="A157" s="1" t="s">
        <v>113</v>
      </c>
      <c r="B157" s="8" t="s">
        <v>158</v>
      </c>
      <c r="C157" s="8" t="s">
        <v>158</v>
      </c>
      <c r="D157" s="8" t="s">
        <v>158</v>
      </c>
      <c r="E157" s="37">
        <v>18.8</v>
      </c>
      <c r="F157" s="64" t="s">
        <v>158</v>
      </c>
      <c r="G157" s="37">
        <v>1.7</v>
      </c>
      <c r="H157" s="9">
        <v>1.47</v>
      </c>
      <c r="I157" s="9">
        <v>0.6</v>
      </c>
      <c r="J157" s="14" t="s">
        <v>158</v>
      </c>
      <c r="K157" s="7" t="s">
        <v>114</v>
      </c>
      <c r="L157" s="5"/>
    </row>
    <row r="158" spans="1:12" ht="15">
      <c r="A158" s="1" t="s">
        <v>111</v>
      </c>
      <c r="B158" s="8" t="s">
        <v>158</v>
      </c>
      <c r="C158" s="8" t="s">
        <v>158</v>
      </c>
      <c r="D158" s="8" t="s">
        <v>158</v>
      </c>
      <c r="E158" s="35">
        <v>4.87</v>
      </c>
      <c r="F158" s="64" t="s">
        <v>158</v>
      </c>
      <c r="G158" s="35">
        <v>42.6</v>
      </c>
      <c r="H158" s="8">
        <v>16.1</v>
      </c>
      <c r="I158" s="8">
        <v>21.5</v>
      </c>
      <c r="J158" s="14" t="s">
        <v>158</v>
      </c>
      <c r="K158" s="7" t="s">
        <v>114</v>
      </c>
      <c r="L158" s="5"/>
    </row>
    <row r="159" spans="1:12" ht="15">
      <c r="A159" s="1" t="s">
        <v>71</v>
      </c>
      <c r="B159" s="8" t="s">
        <v>158</v>
      </c>
      <c r="C159" s="8" t="s">
        <v>158</v>
      </c>
      <c r="D159" s="8" t="s">
        <v>158</v>
      </c>
      <c r="E159" s="35" t="s">
        <v>158</v>
      </c>
      <c r="F159" s="64">
        <v>11.85</v>
      </c>
      <c r="G159" s="35" t="s">
        <v>158</v>
      </c>
      <c r="H159" s="8" t="s">
        <v>158</v>
      </c>
      <c r="I159" s="8" t="s">
        <v>158</v>
      </c>
      <c r="J159" s="11"/>
      <c r="K159" s="7" t="s">
        <v>241</v>
      </c>
      <c r="L159" s="5"/>
    </row>
    <row r="160" spans="1:12" ht="15">
      <c r="A160" s="1"/>
      <c r="B160" s="8"/>
      <c r="C160" s="8"/>
      <c r="D160" s="8"/>
      <c r="E160" s="35"/>
      <c r="F160" s="64"/>
      <c r="G160" s="35"/>
      <c r="H160" s="8"/>
      <c r="I160" s="8"/>
      <c r="J160" s="11"/>
      <c r="K160" s="12"/>
      <c r="L160" s="5"/>
    </row>
    <row r="161" spans="1:11" ht="15">
      <c r="A161" s="16" t="s">
        <v>235</v>
      </c>
      <c r="B161" s="17">
        <v>11.2</v>
      </c>
      <c r="C161" s="17">
        <v>5.44</v>
      </c>
      <c r="D161" s="17">
        <v>5.74</v>
      </c>
      <c r="E161" s="34">
        <f>(E164+E165+E166+E167+E168+E169)/6</f>
        <v>4.633333333333334</v>
      </c>
      <c r="F161" s="63">
        <f>F163</f>
        <v>2.96</v>
      </c>
      <c r="G161" s="34"/>
      <c r="H161" s="17"/>
      <c r="I161" s="17"/>
      <c r="J161" s="18"/>
      <c r="K161" s="7"/>
    </row>
    <row r="162" spans="1:11" ht="15">
      <c r="A162" s="1" t="s">
        <v>55</v>
      </c>
      <c r="B162" s="9">
        <v>11.2</v>
      </c>
      <c r="C162" s="9">
        <v>5.44</v>
      </c>
      <c r="D162" s="9">
        <v>5.74</v>
      </c>
      <c r="E162" s="35" t="s">
        <v>158</v>
      </c>
      <c r="F162" s="64" t="s">
        <v>158</v>
      </c>
      <c r="G162" s="35" t="s">
        <v>158</v>
      </c>
      <c r="H162" s="8" t="s">
        <v>158</v>
      </c>
      <c r="I162" s="8" t="s">
        <v>158</v>
      </c>
      <c r="J162" s="14" t="s">
        <v>158</v>
      </c>
      <c r="K162" s="45" t="s">
        <v>75</v>
      </c>
    </row>
    <row r="163" spans="1:11" ht="15">
      <c r="A163" s="1" t="s">
        <v>55</v>
      </c>
      <c r="B163" s="9" t="s">
        <v>158</v>
      </c>
      <c r="C163" s="9" t="s">
        <v>158</v>
      </c>
      <c r="D163" s="9" t="s">
        <v>158</v>
      </c>
      <c r="E163" s="35" t="s">
        <v>158</v>
      </c>
      <c r="F163" s="67">
        <v>2.96</v>
      </c>
      <c r="G163" s="35" t="s">
        <v>158</v>
      </c>
      <c r="H163" s="8" t="s">
        <v>158</v>
      </c>
      <c r="I163" s="8" t="s">
        <v>158</v>
      </c>
      <c r="J163" s="14" t="s">
        <v>158</v>
      </c>
      <c r="K163" s="45" t="s">
        <v>75</v>
      </c>
    </row>
    <row r="164" spans="1:11" ht="15">
      <c r="A164" s="1" t="s">
        <v>6</v>
      </c>
      <c r="B164" s="9" t="s">
        <v>158</v>
      </c>
      <c r="C164" s="9" t="s">
        <v>158</v>
      </c>
      <c r="D164" s="9" t="s">
        <v>158</v>
      </c>
      <c r="E164" s="35">
        <v>5.7</v>
      </c>
      <c r="F164" s="67" t="s">
        <v>158</v>
      </c>
      <c r="G164" s="35" t="s">
        <v>158</v>
      </c>
      <c r="H164" s="8" t="s">
        <v>158</v>
      </c>
      <c r="I164" s="8" t="s">
        <v>158</v>
      </c>
      <c r="J164" s="14" t="s">
        <v>158</v>
      </c>
      <c r="K164" s="45" t="s">
        <v>7</v>
      </c>
    </row>
    <row r="165" spans="1:12" ht="15">
      <c r="A165" s="1" t="s">
        <v>5</v>
      </c>
      <c r="B165" s="9" t="s">
        <v>158</v>
      </c>
      <c r="C165" s="9" t="s">
        <v>158</v>
      </c>
      <c r="D165" s="9" t="s">
        <v>158</v>
      </c>
      <c r="E165" s="35">
        <v>5</v>
      </c>
      <c r="F165" s="67" t="s">
        <v>158</v>
      </c>
      <c r="G165" s="35" t="s">
        <v>158</v>
      </c>
      <c r="H165" s="8" t="s">
        <v>158</v>
      </c>
      <c r="I165" s="8" t="s">
        <v>158</v>
      </c>
      <c r="J165" s="14" t="s">
        <v>158</v>
      </c>
      <c r="K165" s="45" t="s">
        <v>7</v>
      </c>
      <c r="L165" s="5"/>
    </row>
    <row r="166" spans="1:12" ht="15">
      <c r="A166" s="1" t="s">
        <v>5</v>
      </c>
      <c r="B166" s="9" t="s">
        <v>158</v>
      </c>
      <c r="C166" s="9" t="s">
        <v>158</v>
      </c>
      <c r="D166" s="9" t="s">
        <v>158</v>
      </c>
      <c r="E166" s="35">
        <v>5.9</v>
      </c>
      <c r="F166" s="67" t="s">
        <v>158</v>
      </c>
      <c r="G166" s="35" t="s">
        <v>158</v>
      </c>
      <c r="H166" s="8" t="s">
        <v>158</v>
      </c>
      <c r="I166" s="8" t="s">
        <v>158</v>
      </c>
      <c r="J166" s="14" t="s">
        <v>158</v>
      </c>
      <c r="K166" s="45" t="s">
        <v>7</v>
      </c>
      <c r="L166" s="5"/>
    </row>
    <row r="167" spans="1:12" ht="15">
      <c r="A167" s="1" t="s">
        <v>4</v>
      </c>
      <c r="B167" s="9" t="s">
        <v>158</v>
      </c>
      <c r="C167" s="9" t="s">
        <v>158</v>
      </c>
      <c r="D167" s="9" t="s">
        <v>158</v>
      </c>
      <c r="E167" s="35">
        <v>3.9</v>
      </c>
      <c r="F167" s="67" t="s">
        <v>158</v>
      </c>
      <c r="G167" s="35" t="s">
        <v>158</v>
      </c>
      <c r="H167" s="8" t="s">
        <v>158</v>
      </c>
      <c r="I167" s="8" t="s">
        <v>158</v>
      </c>
      <c r="J167" s="14" t="s">
        <v>158</v>
      </c>
      <c r="K167" s="45" t="s">
        <v>7</v>
      </c>
      <c r="L167" s="5"/>
    </row>
    <row r="168" spans="1:12" ht="15">
      <c r="A168" s="1" t="s">
        <v>4</v>
      </c>
      <c r="B168" s="9" t="s">
        <v>158</v>
      </c>
      <c r="C168" s="9" t="s">
        <v>158</v>
      </c>
      <c r="D168" s="9" t="s">
        <v>158</v>
      </c>
      <c r="E168" s="35">
        <v>3.3</v>
      </c>
      <c r="F168" s="67" t="s">
        <v>158</v>
      </c>
      <c r="G168" s="35" t="s">
        <v>158</v>
      </c>
      <c r="H168" s="8" t="s">
        <v>158</v>
      </c>
      <c r="I168" s="8" t="s">
        <v>158</v>
      </c>
      <c r="J168" s="14" t="s">
        <v>158</v>
      </c>
      <c r="K168" s="45" t="s">
        <v>7</v>
      </c>
      <c r="L168" s="5"/>
    </row>
    <row r="169" spans="1:12" ht="15">
      <c r="A169" s="1" t="s">
        <v>3</v>
      </c>
      <c r="B169" s="9" t="s">
        <v>158</v>
      </c>
      <c r="C169" s="9" t="s">
        <v>158</v>
      </c>
      <c r="D169" s="9" t="s">
        <v>158</v>
      </c>
      <c r="E169" s="35">
        <v>4</v>
      </c>
      <c r="F169" s="67" t="s">
        <v>158</v>
      </c>
      <c r="G169" s="35" t="s">
        <v>158</v>
      </c>
      <c r="H169" s="8" t="s">
        <v>158</v>
      </c>
      <c r="I169" s="8" t="s">
        <v>158</v>
      </c>
      <c r="J169" s="14" t="s">
        <v>158</v>
      </c>
      <c r="K169" s="45" t="s">
        <v>7</v>
      </c>
      <c r="L169" s="5"/>
    </row>
    <row r="170" spans="1:12" ht="15">
      <c r="A170" s="1"/>
      <c r="B170" s="8"/>
      <c r="C170" s="8"/>
      <c r="D170" s="8"/>
      <c r="E170" s="35"/>
      <c r="F170" s="64"/>
      <c r="G170" s="35"/>
      <c r="H170" s="8"/>
      <c r="I170" s="8"/>
      <c r="J170" s="11"/>
      <c r="K170" s="12"/>
      <c r="L170" s="5"/>
    </row>
    <row r="171" spans="1:11" ht="15">
      <c r="A171" s="16" t="s">
        <v>194</v>
      </c>
      <c r="B171" s="17">
        <f>(B172+B173+B174+B175)/4</f>
        <v>78.72749999999999</v>
      </c>
      <c r="C171" s="17">
        <f>(C172+C173+C174+C175)/4</f>
        <v>71.515</v>
      </c>
      <c r="D171" s="17">
        <f>(D172+D173+D174+D175)/4</f>
        <v>7.2075000000000005</v>
      </c>
      <c r="E171" s="34">
        <f>(E172+E173+E174+E175)/4</f>
        <v>11.009999999999998</v>
      </c>
      <c r="F171" s="63">
        <f>F172</f>
        <v>9.7</v>
      </c>
      <c r="G171" s="34">
        <f>G172</f>
        <v>19.7</v>
      </c>
      <c r="H171" s="17" t="str">
        <f>H172</f>
        <v>23,3  ±0,23(A)  / 13,2  ±0,29(B)</v>
      </c>
      <c r="I171" s="17">
        <f>I172</f>
        <v>13.8</v>
      </c>
      <c r="J171" s="18">
        <f>J172</f>
        <v>5.1</v>
      </c>
      <c r="K171" s="7"/>
    </row>
    <row r="172" spans="1:11" ht="15">
      <c r="A172" s="1" t="s">
        <v>160</v>
      </c>
      <c r="B172" s="8">
        <v>65.9</v>
      </c>
      <c r="C172" s="8">
        <v>57.6</v>
      </c>
      <c r="D172" s="8">
        <v>8.3</v>
      </c>
      <c r="E172" s="35">
        <v>24.9</v>
      </c>
      <c r="F172" s="64">
        <v>9.7</v>
      </c>
      <c r="G172" s="35">
        <v>19.7</v>
      </c>
      <c r="H172" s="8" t="s">
        <v>182</v>
      </c>
      <c r="I172" s="8">
        <v>13.8</v>
      </c>
      <c r="J172" s="14">
        <v>5.1</v>
      </c>
      <c r="K172" s="7" t="s">
        <v>195</v>
      </c>
    </row>
    <row r="173" spans="1:11" ht="15">
      <c r="A173" s="1" t="s">
        <v>137</v>
      </c>
      <c r="B173" s="8">
        <v>81.17</v>
      </c>
      <c r="C173" s="8">
        <v>74.61</v>
      </c>
      <c r="D173" s="8">
        <v>6.56</v>
      </c>
      <c r="E173" s="35">
        <v>6.09</v>
      </c>
      <c r="F173" s="64" t="s">
        <v>158</v>
      </c>
      <c r="G173" s="35" t="s">
        <v>158</v>
      </c>
      <c r="H173" s="8" t="s">
        <v>158</v>
      </c>
      <c r="I173" s="8" t="s">
        <v>158</v>
      </c>
      <c r="J173" s="14">
        <v>2.24</v>
      </c>
      <c r="K173" s="7" t="s">
        <v>92</v>
      </c>
    </row>
    <row r="174" spans="1:11" ht="15">
      <c r="A174" s="1" t="s">
        <v>138</v>
      </c>
      <c r="B174" s="8">
        <v>82.57</v>
      </c>
      <c r="C174" s="8">
        <v>74</v>
      </c>
      <c r="D174" s="8">
        <v>8.56</v>
      </c>
      <c r="E174" s="35">
        <v>7.03</v>
      </c>
      <c r="F174" s="64" t="s">
        <v>158</v>
      </c>
      <c r="G174" s="35" t="s">
        <v>158</v>
      </c>
      <c r="H174" s="8" t="s">
        <v>158</v>
      </c>
      <c r="I174" s="8" t="s">
        <v>158</v>
      </c>
      <c r="J174" s="14">
        <v>2.12</v>
      </c>
      <c r="K174" s="7" t="s">
        <v>92</v>
      </c>
    </row>
    <row r="175" spans="1:11" ht="15">
      <c r="A175" s="1" t="s">
        <v>91</v>
      </c>
      <c r="B175" s="8">
        <v>85.27</v>
      </c>
      <c r="C175" s="8">
        <v>79.85</v>
      </c>
      <c r="D175" s="8">
        <v>5.41</v>
      </c>
      <c r="E175" s="35">
        <v>6.02</v>
      </c>
      <c r="F175" s="64" t="s">
        <v>158</v>
      </c>
      <c r="G175" s="35" t="s">
        <v>158</v>
      </c>
      <c r="H175" s="8" t="s">
        <v>158</v>
      </c>
      <c r="I175" s="8" t="s">
        <v>158</v>
      </c>
      <c r="J175" s="14">
        <v>2.19</v>
      </c>
      <c r="K175" s="7" t="s">
        <v>92</v>
      </c>
    </row>
    <row r="176" spans="1:11" ht="15">
      <c r="A176" s="1"/>
      <c r="B176" s="8"/>
      <c r="C176" s="8"/>
      <c r="D176" s="8"/>
      <c r="E176" s="35"/>
      <c r="F176" s="64"/>
      <c r="G176" s="35"/>
      <c r="H176" s="8"/>
      <c r="I176" s="8"/>
      <c r="J176" s="11"/>
      <c r="K176" s="12"/>
    </row>
    <row r="177" spans="1:11" ht="15">
      <c r="A177" s="19" t="s">
        <v>52</v>
      </c>
      <c r="B177" s="17">
        <f>B178</f>
        <v>6.925</v>
      </c>
      <c r="C177" s="17"/>
      <c r="D177" s="17"/>
      <c r="E177" s="34">
        <f>E179</f>
        <v>1.8</v>
      </c>
      <c r="F177" s="70">
        <f>F180</f>
        <v>2.466666666666667</v>
      </c>
      <c r="G177" s="34"/>
      <c r="H177" s="17"/>
      <c r="I177" s="17"/>
      <c r="J177" s="18"/>
      <c r="K177" s="7"/>
    </row>
    <row r="178" spans="1:11" ht="15">
      <c r="A178" s="6" t="s">
        <v>46</v>
      </c>
      <c r="B178" s="9">
        <v>6.925</v>
      </c>
      <c r="C178" s="8" t="s">
        <v>158</v>
      </c>
      <c r="D178" s="8" t="s">
        <v>158</v>
      </c>
      <c r="E178" s="35" t="s">
        <v>158</v>
      </c>
      <c r="F178" s="64" t="s">
        <v>158</v>
      </c>
      <c r="G178" s="35" t="s">
        <v>158</v>
      </c>
      <c r="H178" s="8" t="s">
        <v>158</v>
      </c>
      <c r="I178" s="8" t="s">
        <v>158</v>
      </c>
      <c r="J178" s="14" t="s">
        <v>158</v>
      </c>
      <c r="K178" s="48" t="s">
        <v>169</v>
      </c>
    </row>
    <row r="179" spans="1:11" ht="15">
      <c r="A179" s="6" t="s">
        <v>148</v>
      </c>
      <c r="B179" s="9" t="s">
        <v>158</v>
      </c>
      <c r="C179" s="8" t="s">
        <v>158</v>
      </c>
      <c r="D179" s="8" t="s">
        <v>158</v>
      </c>
      <c r="E179" s="35">
        <v>1.8</v>
      </c>
      <c r="F179" s="64" t="s">
        <v>158</v>
      </c>
      <c r="G179" s="35" t="s">
        <v>158</v>
      </c>
      <c r="H179" s="8" t="s">
        <v>158</v>
      </c>
      <c r="I179" s="8" t="s">
        <v>158</v>
      </c>
      <c r="J179" s="14" t="s">
        <v>158</v>
      </c>
      <c r="K179" s="48" t="s">
        <v>81</v>
      </c>
    </row>
    <row r="180" spans="1:11" ht="15">
      <c r="A180" s="60" t="s">
        <v>200</v>
      </c>
      <c r="B180" s="61" t="s">
        <v>158</v>
      </c>
      <c r="C180" s="58" t="s">
        <v>158</v>
      </c>
      <c r="D180" s="58" t="s">
        <v>158</v>
      </c>
      <c r="E180" s="38" t="s">
        <v>158</v>
      </c>
      <c r="F180" s="67">
        <f>(2.6+3.4+1.4)/3</f>
        <v>2.466666666666667</v>
      </c>
      <c r="G180" s="35" t="s">
        <v>158</v>
      </c>
      <c r="H180" s="8" t="s">
        <v>158</v>
      </c>
      <c r="I180" s="8" t="s">
        <v>158</v>
      </c>
      <c r="J180" s="14" t="s">
        <v>158</v>
      </c>
      <c r="K180" s="48" t="s">
        <v>169</v>
      </c>
    </row>
    <row r="181" spans="2:11" ht="15">
      <c r="B181" s="8"/>
      <c r="C181" s="8"/>
      <c r="D181" s="8"/>
      <c r="E181" s="35"/>
      <c r="F181" s="64"/>
      <c r="G181" s="35"/>
      <c r="H181" s="8"/>
      <c r="I181" s="8"/>
      <c r="J181" s="11"/>
      <c r="K181" s="12"/>
    </row>
    <row r="182" spans="1:11" ht="15">
      <c r="A182" s="16" t="s">
        <v>14</v>
      </c>
      <c r="B182" s="17"/>
      <c r="C182" s="17"/>
      <c r="D182" s="17"/>
      <c r="E182" s="34">
        <f>E184</f>
        <v>2.33</v>
      </c>
      <c r="F182" s="63">
        <f>F185</f>
        <v>5</v>
      </c>
      <c r="G182" s="34">
        <f>G183</f>
        <v>35.3</v>
      </c>
      <c r="H182" s="17">
        <f>H183</f>
        <v>28.5</v>
      </c>
      <c r="I182" s="17">
        <f>I183</f>
        <v>19.5</v>
      </c>
      <c r="J182" s="18">
        <f>J183</f>
        <v>6.845000000000001</v>
      </c>
      <c r="K182" s="7"/>
    </row>
    <row r="183" spans="1:12" ht="15">
      <c r="A183" s="3" t="s">
        <v>165</v>
      </c>
      <c r="B183" s="8" t="s">
        <v>158</v>
      </c>
      <c r="C183" s="8" t="s">
        <v>158</v>
      </c>
      <c r="D183" s="8" t="s">
        <v>158</v>
      </c>
      <c r="E183" s="35" t="s">
        <v>158</v>
      </c>
      <c r="F183" s="64" t="s">
        <v>158</v>
      </c>
      <c r="G183" s="35">
        <f>(29+41.6)/2</f>
        <v>35.3</v>
      </c>
      <c r="H183" s="8">
        <f>(25+32)/2</f>
        <v>28.5</v>
      </c>
      <c r="I183" s="8">
        <f>(16+23)/2</f>
        <v>19.5</v>
      </c>
      <c r="J183" s="14">
        <f>(3.7+9.99)/2</f>
        <v>6.845000000000001</v>
      </c>
      <c r="K183" s="45" t="s">
        <v>170</v>
      </c>
      <c r="L183" s="5" t="s">
        <v>240</v>
      </c>
    </row>
    <row r="184" spans="1:12" ht="15">
      <c r="A184" s="3" t="s">
        <v>187</v>
      </c>
      <c r="B184" s="8" t="s">
        <v>158</v>
      </c>
      <c r="C184" s="8" t="s">
        <v>158</v>
      </c>
      <c r="D184" s="8" t="s">
        <v>158</v>
      </c>
      <c r="E184" s="71">
        <v>2.33</v>
      </c>
      <c r="F184" s="72" t="s">
        <v>158</v>
      </c>
      <c r="G184" s="71" t="s">
        <v>158</v>
      </c>
      <c r="H184" s="73" t="s">
        <v>158</v>
      </c>
      <c r="I184" s="73" t="s">
        <v>158</v>
      </c>
      <c r="J184" s="74" t="s">
        <v>158</v>
      </c>
      <c r="K184" s="41" t="s">
        <v>186</v>
      </c>
      <c r="L184" s="5"/>
    </row>
    <row r="185" spans="1:11" ht="15.75" thickBot="1">
      <c r="A185" s="3" t="s">
        <v>187</v>
      </c>
      <c r="B185" s="9" t="s">
        <v>158</v>
      </c>
      <c r="C185" s="9" t="s">
        <v>158</v>
      </c>
      <c r="D185" s="9" t="s">
        <v>158</v>
      </c>
      <c r="E185" s="75" t="s">
        <v>158</v>
      </c>
      <c r="F185" s="50">
        <v>5</v>
      </c>
      <c r="G185" s="76" t="s">
        <v>158</v>
      </c>
      <c r="H185" s="77" t="s">
        <v>158</v>
      </c>
      <c r="I185" s="78" t="s">
        <v>158</v>
      </c>
      <c r="J185" s="79" t="s">
        <v>158</v>
      </c>
      <c r="K185" s="7" t="s">
        <v>147</v>
      </c>
    </row>
    <row r="197" spans="6:9" ht="15">
      <c r="F197" s="3"/>
      <c r="G197" s="3"/>
      <c r="H197" s="3"/>
      <c r="I197" s="3"/>
    </row>
    <row r="200" spans="6:9" ht="15">
      <c r="F200" s="3"/>
      <c r="G200" s="3"/>
      <c r="H200" s="3"/>
      <c r="I200" s="3"/>
    </row>
    <row r="201" spans="6:10" ht="15">
      <c r="F201" s="3"/>
      <c r="G201" s="3"/>
      <c r="H201" s="3"/>
      <c r="I201" s="3"/>
      <c r="J201" s="3"/>
    </row>
  </sheetData>
  <hyperlinks>
    <hyperlink ref="L104" r:id="rId1" display="http://books.google.com/books?id=j6cmAxf6ofoC&amp;pg=PA448&amp;lpg=PA448&amp;dq=potato+pulp+cellulose+content&amp;source=bl&amp;ots=wQ1xfXwEY5&amp;sig=1gjSTfVuXhYlHULlidC17Hn1cTU&amp;hl=no&amp;ei=ELNTTZX6N8ugOufO-fAI&amp;sa=X&amp;oi=book_result&amp;ct=result&amp;resnum=3&amp;sqi=2&amp;ved=0CDEQ6AEwAg#v=onepage&amp;q=potato%20pulp%20cellulose%20content&amp;f=false"/>
    <hyperlink ref="L105" r:id="rId2" display="http://books.google.com/books?id=j6cmAxf6ofoC&amp;pg=PA448&amp;lpg=PA448&amp;dq=potato+pulp+cellulose+content&amp;source=bl&amp;ots=wQ1xfXwEY5&amp;sig=1gjSTfVuXhYlHULlidC17Hn1cTU&amp;hl=no&amp;ei=ELNTTZX6N8ugOufO-fAI&amp;sa=X&amp;oi=book_result&amp;ct=result&amp;resnum=3&amp;sqi=2&amp;ved=0CDEQ6AEwAg#v=onepage&amp;q=potato%20pulp%20cellulose%20content&amp;f=false"/>
    <hyperlink ref="L49" r:id="rId3" display="http://www.fao.org/docrep/t0395e/T0395E03.htm#Gross%20chemical%20composition"/>
    <hyperlink ref="L136" r:id="rId4" display="http://www.blackherbals.com/sorghum_and_millet_in_african_nu.htm"/>
    <hyperlink ref="L151" r:id="rId5" display="http://www.fao.org/docrep/w7241e/w7241e09.htm"/>
    <hyperlink ref="L183" r:id="rId6" display="http://www.cwc.org/paper/pa971rpt.pdf"/>
  </hyperlinks>
  <printOptions/>
  <pageMargins left="0.7" right="0.7" top="0.75" bottom="0.75" header="0.3" footer="0.3"/>
  <pageSetup horizontalDpi="600" verticalDpi="600" orientation="portrait" paperSize="9" r:id="rId10"/>
  <ignoredErrors>
    <ignoredError sqref="E100 F98 E129 F155 H23" formula="1"/>
  </ignoredErrors>
  <drawing r:id="rId9"/>
  <legacy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79"/>
  <sheetViews>
    <sheetView tabSelected="1" workbookViewId="0" topLeftCell="A1">
      <selection activeCell="A33" sqref="A33"/>
    </sheetView>
  </sheetViews>
  <sheetFormatPr defaultColWidth="11.421875" defaultRowHeight="15"/>
  <cols>
    <col min="1" max="1" width="30.421875" style="80" bestFit="1" customWidth="1"/>
    <col min="2" max="2" width="11.28125" style="80" bestFit="1" customWidth="1"/>
    <col min="3" max="16384" width="11.421875" style="80" customWidth="1"/>
  </cols>
  <sheetData>
    <row r="1" spans="1:2" ht="15">
      <c r="A1" s="92" t="s">
        <v>181</v>
      </c>
      <c r="B1" s="92" t="s">
        <v>208</v>
      </c>
    </row>
    <row r="2" spans="1:2" ht="15">
      <c r="A2" s="89" t="s">
        <v>215</v>
      </c>
      <c r="B2" s="93">
        <v>71.77</v>
      </c>
    </row>
    <row r="3" spans="1:2" ht="15">
      <c r="A3" s="89" t="s">
        <v>233</v>
      </c>
      <c r="B3" s="94">
        <v>64.95</v>
      </c>
    </row>
    <row r="4" spans="1:2" ht="15">
      <c r="A4" s="89" t="s">
        <v>232</v>
      </c>
      <c r="B4" s="94">
        <v>52.7</v>
      </c>
    </row>
    <row r="5" spans="1:2" ht="15">
      <c r="A5" s="89" t="s">
        <v>231</v>
      </c>
      <c r="B5" s="94">
        <v>48.6</v>
      </c>
    </row>
    <row r="6" spans="1:2" ht="15">
      <c r="A6" s="89" t="s">
        <v>230</v>
      </c>
      <c r="B6" s="95">
        <v>44</v>
      </c>
    </row>
    <row r="7" spans="1:2" ht="15">
      <c r="A7" s="90" t="s">
        <v>229</v>
      </c>
      <c r="B7" s="94">
        <v>43.6</v>
      </c>
    </row>
    <row r="8" spans="1:2" ht="15">
      <c r="A8" s="89" t="s">
        <v>228</v>
      </c>
      <c r="B8" s="94">
        <v>41</v>
      </c>
    </row>
    <row r="9" spans="1:2" ht="15">
      <c r="A9" s="90" t="s">
        <v>40</v>
      </c>
      <c r="B9" s="94">
        <v>40.9</v>
      </c>
    </row>
    <row r="10" spans="1:2" ht="15">
      <c r="A10" s="91" t="s">
        <v>190</v>
      </c>
      <c r="B10" s="95">
        <v>35.59</v>
      </c>
    </row>
    <row r="11" spans="1:2" ht="15">
      <c r="A11" s="90" t="s">
        <v>227</v>
      </c>
      <c r="B11" s="94">
        <v>35.3</v>
      </c>
    </row>
    <row r="12" spans="1:2" ht="15">
      <c r="A12" s="89" t="s">
        <v>226</v>
      </c>
      <c r="B12" s="94">
        <v>34.25</v>
      </c>
    </row>
    <row r="13" spans="1:2" ht="15">
      <c r="A13" s="90" t="s">
        <v>224</v>
      </c>
      <c r="B13" s="94">
        <v>30.9</v>
      </c>
    </row>
    <row r="14" spans="1:2" ht="15">
      <c r="A14" s="89" t="s">
        <v>225</v>
      </c>
      <c r="B14" s="94">
        <v>27.58</v>
      </c>
    </row>
    <row r="15" spans="1:2" ht="15">
      <c r="A15" s="89" t="s">
        <v>223</v>
      </c>
      <c r="B15" s="94">
        <v>26.57</v>
      </c>
    </row>
    <row r="16" spans="1:2" ht="15">
      <c r="A16" s="90" t="s">
        <v>216</v>
      </c>
      <c r="B16" s="94">
        <v>25.6</v>
      </c>
    </row>
    <row r="17" spans="1:2" ht="15">
      <c r="A17" s="89" t="s">
        <v>222</v>
      </c>
      <c r="B17" s="94">
        <v>24</v>
      </c>
    </row>
    <row r="18" spans="1:2" ht="15">
      <c r="A18" s="90" t="s">
        <v>103</v>
      </c>
      <c r="B18" s="94">
        <v>23.3</v>
      </c>
    </row>
    <row r="19" spans="1:2" ht="15">
      <c r="A19" s="90" t="s">
        <v>17</v>
      </c>
      <c r="B19" s="94">
        <v>22</v>
      </c>
    </row>
    <row r="20" spans="1:2" ht="15">
      <c r="A20" s="90" t="s">
        <v>180</v>
      </c>
      <c r="B20" s="94">
        <v>19.8</v>
      </c>
    </row>
    <row r="21" spans="1:2" ht="15">
      <c r="A21" s="90" t="s">
        <v>221</v>
      </c>
      <c r="B21" s="94">
        <v>19.7</v>
      </c>
    </row>
    <row r="22" spans="1:2" ht="15">
      <c r="A22" s="90" t="s">
        <v>110</v>
      </c>
      <c r="B22" s="94">
        <v>18.93</v>
      </c>
    </row>
    <row r="23" spans="1:2" ht="15">
      <c r="A23" s="89" t="s">
        <v>220</v>
      </c>
      <c r="B23" s="94">
        <v>18.8</v>
      </c>
    </row>
    <row r="24" spans="1:2" ht="15">
      <c r="A24" s="90" t="s">
        <v>219</v>
      </c>
      <c r="B24" s="94">
        <v>14</v>
      </c>
    </row>
    <row r="25" spans="1:2" ht="15">
      <c r="A25" s="90" t="s">
        <v>218</v>
      </c>
      <c r="B25" s="94">
        <v>10.73</v>
      </c>
    </row>
    <row r="26" spans="1:2" ht="15">
      <c r="A26" s="89" t="s">
        <v>217</v>
      </c>
      <c r="B26" s="94">
        <v>9.6</v>
      </c>
    </row>
    <row r="27" spans="1:2" ht="15">
      <c r="A27" s="89" t="s">
        <v>214</v>
      </c>
      <c r="B27" s="94">
        <v>8.85</v>
      </c>
    </row>
    <row r="28" spans="1:2" ht="15">
      <c r="A28" s="90" t="s">
        <v>76</v>
      </c>
      <c r="B28" s="94">
        <v>6.9</v>
      </c>
    </row>
    <row r="29" spans="1:2" ht="15">
      <c r="A29" s="90" t="s">
        <v>213</v>
      </c>
      <c r="B29" s="94">
        <v>3.9</v>
      </c>
    </row>
    <row r="30" spans="1:2" ht="15">
      <c r="A30" s="89" t="s">
        <v>212</v>
      </c>
      <c r="B30" s="94">
        <v>2.079</v>
      </c>
    </row>
    <row r="31" spans="1:2" ht="15">
      <c r="A31" s="97" t="s">
        <v>54</v>
      </c>
      <c r="B31" s="96">
        <v>1.632</v>
      </c>
    </row>
    <row r="32" spans="1:2" ht="15">
      <c r="A32" s="81"/>
      <c r="B32" s="82"/>
    </row>
    <row r="33" spans="1:2" ht="15">
      <c r="A33" s="81"/>
      <c r="B33" s="82"/>
    </row>
    <row r="34" spans="1:2" ht="15">
      <c r="A34" s="81"/>
      <c r="B34" s="83"/>
    </row>
    <row r="35" spans="1:2" ht="15">
      <c r="A35" s="81"/>
      <c r="B35" s="82"/>
    </row>
    <row r="36" spans="1:2" ht="15">
      <c r="A36" s="81"/>
      <c r="B36" s="82"/>
    </row>
    <row r="37" spans="1:2" ht="15">
      <c r="A37" s="81"/>
      <c r="B37" s="82"/>
    </row>
    <row r="38" spans="1:2" ht="15">
      <c r="A38" s="81"/>
      <c r="B38" s="82"/>
    </row>
    <row r="39" spans="1:2" ht="15">
      <c r="A39" s="84"/>
      <c r="B39" s="82"/>
    </row>
    <row r="40" spans="1:2" ht="15">
      <c r="A40" s="81"/>
      <c r="B40" s="82"/>
    </row>
    <row r="41" spans="1:2" ht="15">
      <c r="A41" s="81"/>
      <c r="B41" s="82"/>
    </row>
    <row r="42" spans="1:2" ht="15">
      <c r="A42" s="81"/>
      <c r="B42" s="82"/>
    </row>
    <row r="43" spans="1:2" ht="15">
      <c r="A43" s="81"/>
      <c r="B43" s="82"/>
    </row>
    <row r="44" spans="1:2" ht="15">
      <c r="A44" s="81"/>
      <c r="B44" s="82"/>
    </row>
    <row r="45" spans="1:2" ht="15">
      <c r="A45" s="81"/>
      <c r="B45" s="82"/>
    </row>
    <row r="46" spans="1:2" ht="15">
      <c r="A46" s="81"/>
      <c r="B46" s="82"/>
    </row>
    <row r="47" spans="1:2" ht="15">
      <c r="A47" s="84"/>
      <c r="B47" s="82"/>
    </row>
    <row r="48" spans="1:2" ht="15">
      <c r="A48" s="81"/>
      <c r="B48" s="82"/>
    </row>
    <row r="49" spans="1:2" ht="15">
      <c r="A49" s="85"/>
      <c r="B49" s="86"/>
    </row>
    <row r="50" spans="1:2" ht="15">
      <c r="A50" s="81"/>
      <c r="B50" s="82"/>
    </row>
    <row r="51" spans="1:2" ht="15">
      <c r="A51" s="81"/>
      <c r="B51" s="82"/>
    </row>
    <row r="52" spans="1:2" ht="15">
      <c r="A52" s="81"/>
      <c r="B52" s="82"/>
    </row>
    <row r="53" spans="1:2" ht="15">
      <c r="A53" s="81"/>
      <c r="B53" s="82"/>
    </row>
    <row r="54" spans="1:2" ht="15">
      <c r="A54" s="81"/>
      <c r="B54" s="82"/>
    </row>
    <row r="55" spans="1:2" ht="15">
      <c r="A55" s="81"/>
      <c r="B55" s="82"/>
    </row>
    <row r="56" spans="1:2" ht="15">
      <c r="A56" s="81"/>
      <c r="B56" s="82"/>
    </row>
    <row r="57" spans="1:2" ht="15">
      <c r="A57" s="81"/>
      <c r="B57" s="82"/>
    </row>
    <row r="58" spans="1:2" ht="15">
      <c r="A58" s="81"/>
      <c r="B58" s="82"/>
    </row>
    <row r="59" spans="1:2" ht="15">
      <c r="A59" s="81"/>
      <c r="B59" s="82"/>
    </row>
    <row r="60" spans="1:2" ht="15">
      <c r="A60" s="84"/>
      <c r="B60" s="82"/>
    </row>
    <row r="61" spans="1:2" ht="15">
      <c r="A61" s="87"/>
      <c r="B61" s="82"/>
    </row>
    <row r="62" spans="1:2" ht="15">
      <c r="A62" s="87"/>
      <c r="B62" s="88"/>
    </row>
    <row r="63" spans="1:2" ht="15">
      <c r="A63" s="87"/>
      <c r="B63" s="88"/>
    </row>
    <row r="75" ht="15">
      <c r="B75" s="87"/>
    </row>
    <row r="78" ht="15">
      <c r="B78" s="87"/>
    </row>
    <row r="79" ht="15">
      <c r="B79" s="87"/>
    </row>
  </sheetData>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Aleksander</dc:creator>
  <cp:keywords/>
  <dc:description/>
  <cp:lastModifiedBy>Jk</cp:lastModifiedBy>
  <dcterms:created xsi:type="dcterms:W3CDTF">2011-02-03T08:54:59Z</dcterms:created>
  <dcterms:modified xsi:type="dcterms:W3CDTF">2011-05-15T21:56:26Z</dcterms:modified>
  <cp:category/>
  <cp:version/>
  <cp:contentType/>
  <cp:contentStatus/>
</cp:coreProperties>
</file>